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jorge.salazar\Desktop\"/>
    </mc:Choice>
  </mc:AlternateContent>
  <xr:revisionPtr revIDLastSave="0" documentId="13_ncr:1_{AC08FD5C-6CC2-44CD-A352-05D2B0920919}" xr6:coauthVersionLast="47" xr6:coauthVersionMax="47" xr10:uidLastSave="{00000000-0000-0000-0000-000000000000}"/>
  <bookViews>
    <workbookView xWindow="-120" yWindow="-120" windowWidth="20730" windowHeight="11160" activeTab="2" xr2:uid="{00000000-000D-0000-FFFF-FFFF00000000}"/>
  </bookViews>
  <sheets>
    <sheet name="Intructivo" sheetId="1" r:id="rId1"/>
    <sheet name="Lista despegable" sheetId="2" state="hidden" r:id="rId2"/>
    <sheet name="Mapa final" sheetId="3" r:id="rId3"/>
    <sheet name="T. Impacto R. de Corrupción" sheetId="4" r:id="rId4"/>
    <sheet name="Matriz Calor Inherente" sheetId="5" r:id="rId5"/>
    <sheet name="Matriz Calor Residual" sheetId="6" state="hidden" r:id="rId6"/>
    <sheet name="Tabla probabilidad" sheetId="7" r:id="rId7"/>
    <sheet name="Tabla Impacto" sheetId="8" r:id="rId8"/>
    <sheet name="Tabla Impacto corrupción " sheetId="9" r:id="rId9"/>
    <sheet name="Tabla Valoración controles" sheetId="10" r:id="rId10"/>
    <sheet name="Opciones Tratamiento" sheetId="11" state="hidden" r:id="rId11"/>
    <sheet name="Hoja1" sheetId="12" state="hidden"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818wZR0gmWeOWjQ4RBg1Od7W5kPsyhhKQDM+D2YYaw0="/>
    </ext>
  </extLst>
</workbook>
</file>

<file path=xl/calcChain.xml><?xml version="1.0" encoding="utf-8"?>
<calcChain xmlns="http://schemas.openxmlformats.org/spreadsheetml/2006/main">
  <c r="K10" i="9" l="1"/>
  <c r="B223" i="8"/>
  <c r="B222" i="8"/>
  <c r="F221" i="8"/>
  <c r="B221" i="8"/>
  <c r="F220" i="8"/>
  <c r="F219" i="8"/>
  <c r="F218" i="8"/>
  <c r="F217" i="8"/>
  <c r="F216" i="8"/>
  <c r="F215" i="8"/>
  <c r="F214" i="8"/>
  <c r="F213" i="8"/>
  <c r="F212" i="8"/>
  <c r="F211" i="8"/>
  <c r="H210" i="8"/>
  <c r="F210" i="8"/>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AM54" i="6"/>
  <c r="AL54" i="6"/>
  <c r="AK54" i="6"/>
  <c r="AJ54" i="6"/>
  <c r="AI54" i="6"/>
  <c r="AH54" i="6"/>
  <c r="AG54" i="6"/>
  <c r="AF54" i="6"/>
  <c r="AE54" i="6"/>
  <c r="AD54" i="6"/>
  <c r="AC54" i="6"/>
  <c r="AB54" i="6"/>
  <c r="AA54" i="6"/>
  <c r="Z54" i="6"/>
  <c r="Y54" i="6"/>
  <c r="X54" i="6"/>
  <c r="W54" i="6"/>
  <c r="V54" i="6"/>
  <c r="U54" i="6"/>
  <c r="T54" i="6"/>
  <c r="S54" i="6"/>
  <c r="R54" i="6"/>
  <c r="Q54" i="6"/>
  <c r="P54" i="6"/>
  <c r="O54" i="6"/>
  <c r="N54" i="6"/>
  <c r="M54" i="6"/>
  <c r="L54" i="6"/>
  <c r="K54" i="6"/>
  <c r="J54"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AM52" i="6"/>
  <c r="AL52" i="6"/>
  <c r="AK52" i="6"/>
  <c r="AJ52" i="6"/>
  <c r="AI52" i="6"/>
  <c r="AH52" i="6"/>
  <c r="AG52" i="6"/>
  <c r="AF52" i="6"/>
  <c r="AE52" i="6"/>
  <c r="AD52" i="6"/>
  <c r="AC52" i="6"/>
  <c r="AB52" i="6"/>
  <c r="AA52" i="6"/>
  <c r="Z52" i="6"/>
  <c r="Y52" i="6"/>
  <c r="X52" i="6"/>
  <c r="W52" i="6"/>
  <c r="V52" i="6"/>
  <c r="U52" i="6"/>
  <c r="T52" i="6"/>
  <c r="S52" i="6"/>
  <c r="R52" i="6"/>
  <c r="Q52" i="6"/>
  <c r="P52" i="6"/>
  <c r="O52" i="6"/>
  <c r="N52" i="6"/>
  <c r="M52" i="6"/>
  <c r="L52" i="6"/>
  <c r="K52" i="6"/>
  <c r="J52"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AM50" i="6"/>
  <c r="AL50" i="6"/>
  <c r="AK50" i="6"/>
  <c r="AJ50" i="6"/>
  <c r="AI50" i="6"/>
  <c r="AH50" i="6"/>
  <c r="AG50" i="6"/>
  <c r="AF50" i="6"/>
  <c r="AE50" i="6"/>
  <c r="AD50" i="6"/>
  <c r="AC50" i="6"/>
  <c r="AB50" i="6"/>
  <c r="AA50" i="6"/>
  <c r="Z50" i="6"/>
  <c r="Y50" i="6"/>
  <c r="X50" i="6"/>
  <c r="W50" i="6"/>
  <c r="V50" i="6"/>
  <c r="U50" i="6"/>
  <c r="T50" i="6"/>
  <c r="S50" i="6"/>
  <c r="R50" i="6"/>
  <c r="Q50" i="6"/>
  <c r="P50" i="6"/>
  <c r="O50" i="6"/>
  <c r="N50" i="6"/>
  <c r="M50" i="6"/>
  <c r="L50" i="6"/>
  <c r="K50" i="6"/>
  <c r="J50"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AM46" i="6"/>
  <c r="AL46"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AM41" i="6"/>
  <c r="AL41" i="6"/>
  <c r="AK41" i="6"/>
  <c r="AJ41" i="6"/>
  <c r="AI41" i="6"/>
  <c r="AH41" i="6"/>
  <c r="AG41" i="6"/>
  <c r="AF41" i="6"/>
  <c r="AE41" i="6"/>
  <c r="AD41" i="6"/>
  <c r="AC41" i="6"/>
  <c r="AB41" i="6"/>
  <c r="AA41" i="6"/>
  <c r="Z41" i="6"/>
  <c r="Y41" i="6"/>
  <c r="X41" i="6"/>
  <c r="W41" i="6"/>
  <c r="V41" i="6"/>
  <c r="U41" i="6"/>
  <c r="T41" i="6"/>
  <c r="S41" i="6"/>
  <c r="R41" i="6"/>
  <c r="Q41" i="6"/>
  <c r="P41" i="6"/>
  <c r="O41" i="6"/>
  <c r="N41" i="6"/>
  <c r="M41" i="6"/>
  <c r="L41" i="6"/>
  <c r="K41" i="6"/>
  <c r="J41"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AM37" i="6"/>
  <c r="AL37" i="6"/>
  <c r="AK37" i="6"/>
  <c r="AJ37" i="6"/>
  <c r="AI37" i="6"/>
  <c r="AH37" i="6"/>
  <c r="AG37" i="6"/>
  <c r="AF37" i="6"/>
  <c r="AE37" i="6"/>
  <c r="AD37" i="6"/>
  <c r="AC37" i="6"/>
  <c r="AB37" i="6"/>
  <c r="AA37" i="6"/>
  <c r="Z37" i="6"/>
  <c r="Y37" i="6"/>
  <c r="X37" i="6"/>
  <c r="W37" i="6"/>
  <c r="V37" i="6"/>
  <c r="U37" i="6"/>
  <c r="T37" i="6"/>
  <c r="S37" i="6"/>
  <c r="R37" i="6"/>
  <c r="Q37" i="6"/>
  <c r="P37" i="6"/>
  <c r="O37" i="6"/>
  <c r="N37" i="6"/>
  <c r="M37" i="6"/>
  <c r="L37" i="6"/>
  <c r="K37" i="6"/>
  <c r="J37"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AM34" i="6"/>
  <c r="AL34" i="6"/>
  <c r="AK34" i="6"/>
  <c r="AJ34" i="6"/>
  <c r="AI34" i="6"/>
  <c r="AH34" i="6"/>
  <c r="AG34" i="6"/>
  <c r="AF34" i="6"/>
  <c r="AE34" i="6"/>
  <c r="AD34" i="6"/>
  <c r="AC34" i="6"/>
  <c r="AB34" i="6"/>
  <c r="AA34" i="6"/>
  <c r="Z34" i="6"/>
  <c r="Y34" i="6"/>
  <c r="X34" i="6"/>
  <c r="W34" i="6"/>
  <c r="V34" i="6"/>
  <c r="U34" i="6"/>
  <c r="T34" i="6"/>
  <c r="S34" i="6"/>
  <c r="R34" i="6"/>
  <c r="Q34" i="6"/>
  <c r="P34" i="6"/>
  <c r="O34" i="6"/>
  <c r="N34" i="6"/>
  <c r="M34" i="6"/>
  <c r="L34" i="6"/>
  <c r="K34" i="6"/>
  <c r="J34"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AM32" i="6"/>
  <c r="AL32" i="6"/>
  <c r="AK32" i="6"/>
  <c r="AJ32" i="6"/>
  <c r="AI32" i="6"/>
  <c r="AH32" i="6"/>
  <c r="AG32" i="6"/>
  <c r="AF32" i="6"/>
  <c r="AE32" i="6"/>
  <c r="AD32" i="6"/>
  <c r="AC32" i="6"/>
  <c r="AB32" i="6"/>
  <c r="AA32" i="6"/>
  <c r="Z32" i="6"/>
  <c r="Y32" i="6"/>
  <c r="X32" i="6"/>
  <c r="W32" i="6"/>
  <c r="V32" i="6"/>
  <c r="U32" i="6"/>
  <c r="T32" i="6"/>
  <c r="S32" i="6"/>
  <c r="R32" i="6"/>
  <c r="Q32" i="6"/>
  <c r="P32" i="6"/>
  <c r="O32" i="6"/>
  <c r="N32" i="6"/>
  <c r="M32" i="6"/>
  <c r="L32" i="6"/>
  <c r="K32" i="6"/>
  <c r="J32" i="6"/>
  <c r="AM31" i="6"/>
  <c r="AL31" i="6"/>
  <c r="AK31" i="6"/>
  <c r="AJ31" i="6"/>
  <c r="AI31" i="6"/>
  <c r="AH31" i="6"/>
  <c r="AG31" i="6"/>
  <c r="AF31" i="6"/>
  <c r="AE31" i="6"/>
  <c r="AD31" i="6"/>
  <c r="AC31" i="6"/>
  <c r="AB31" i="6"/>
  <c r="AA31" i="6"/>
  <c r="Z31" i="6"/>
  <c r="Y31" i="6"/>
  <c r="X31" i="6"/>
  <c r="W31" i="6"/>
  <c r="V31" i="6"/>
  <c r="U31" i="6"/>
  <c r="T31" i="6"/>
  <c r="S31" i="6"/>
  <c r="R31" i="6"/>
  <c r="Q31" i="6"/>
  <c r="P31" i="6"/>
  <c r="O31" i="6"/>
  <c r="N31" i="6"/>
  <c r="M31" i="6"/>
  <c r="L31" i="6"/>
  <c r="K31" i="6"/>
  <c r="J31" i="6"/>
  <c r="AM30" i="6"/>
  <c r="AL30" i="6"/>
  <c r="AK30" i="6"/>
  <c r="AJ30" i="6"/>
  <c r="AI30" i="6"/>
  <c r="AH30" i="6"/>
  <c r="AG30" i="6"/>
  <c r="AF30" i="6"/>
  <c r="AE30" i="6"/>
  <c r="AD30" i="6"/>
  <c r="AC30" i="6"/>
  <c r="AB30" i="6"/>
  <c r="AA30" i="6"/>
  <c r="Z30" i="6"/>
  <c r="Y30" i="6"/>
  <c r="X30" i="6"/>
  <c r="W30" i="6"/>
  <c r="V30" i="6"/>
  <c r="U30" i="6"/>
  <c r="T30" i="6"/>
  <c r="S30" i="6"/>
  <c r="R30" i="6"/>
  <c r="Q30" i="6"/>
  <c r="P30" i="6"/>
  <c r="O30" i="6"/>
  <c r="N30" i="6"/>
  <c r="M30" i="6"/>
  <c r="L30" i="6"/>
  <c r="K30" i="6"/>
  <c r="J30"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AM15" i="6"/>
  <c r="AL15" i="6"/>
  <c r="AK15" i="6"/>
  <c r="AJ15" i="6"/>
  <c r="AI15" i="6"/>
  <c r="AH15" i="6"/>
  <c r="AG15" i="6"/>
  <c r="AF15" i="6"/>
  <c r="AE15" i="6"/>
  <c r="AD15" i="6"/>
  <c r="AC15" i="6"/>
  <c r="AB15" i="6"/>
  <c r="AA15" i="6"/>
  <c r="Z15" i="6"/>
  <c r="Y15" i="6"/>
  <c r="X15" i="6"/>
  <c r="W15" i="6"/>
  <c r="V15" i="6"/>
  <c r="U15" i="6"/>
  <c r="T15" i="6"/>
  <c r="S15" i="6"/>
  <c r="R15" i="6"/>
  <c r="Q15" i="6"/>
  <c r="P15" i="6"/>
  <c r="O15" i="6"/>
  <c r="N15" i="6"/>
  <c r="M15" i="6"/>
  <c r="L15" i="6"/>
  <c r="K15" i="6"/>
  <c r="J15"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AM13" i="6"/>
  <c r="AL13" i="6"/>
  <c r="AK13" i="6"/>
  <c r="AJ13" i="6"/>
  <c r="AI13" i="6"/>
  <c r="AH13" i="6"/>
  <c r="AG13" i="6"/>
  <c r="AF13" i="6"/>
  <c r="AE13" i="6"/>
  <c r="AD13" i="6"/>
  <c r="AC13" i="6"/>
  <c r="AB13" i="6"/>
  <c r="AA13" i="6"/>
  <c r="Z13" i="6"/>
  <c r="Y13" i="6"/>
  <c r="X13" i="6"/>
  <c r="W13" i="6"/>
  <c r="V13" i="6"/>
  <c r="U13" i="6"/>
  <c r="T13" i="6"/>
  <c r="S13" i="6"/>
  <c r="R13" i="6"/>
  <c r="Q13" i="6"/>
  <c r="P13" i="6"/>
  <c r="O13" i="6"/>
  <c r="N13" i="6"/>
  <c r="M13" i="6"/>
  <c r="L13" i="6"/>
  <c r="K13" i="6"/>
  <c r="J13"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AM9" i="6"/>
  <c r="AL9" i="6"/>
  <c r="AK9" i="6"/>
  <c r="AJ9" i="6"/>
  <c r="AI9" i="6"/>
  <c r="AH9" i="6"/>
  <c r="AG9" i="6"/>
  <c r="AF9" i="6"/>
  <c r="AE9" i="6"/>
  <c r="AD9" i="6"/>
  <c r="AC9" i="6"/>
  <c r="AB9" i="6"/>
  <c r="AA9" i="6"/>
  <c r="Z9" i="6"/>
  <c r="Y9" i="6"/>
  <c r="X9" i="6"/>
  <c r="W9" i="6"/>
  <c r="V9" i="6"/>
  <c r="U9" i="6"/>
  <c r="T9" i="6"/>
  <c r="S9" i="6"/>
  <c r="R9" i="6"/>
  <c r="Q9" i="6"/>
  <c r="P9" i="6"/>
  <c r="O9" i="6"/>
  <c r="N9" i="6"/>
  <c r="M9" i="6"/>
  <c r="L9" i="6"/>
  <c r="K9" i="6"/>
  <c r="J9"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AL44" i="5"/>
  <c r="AJ44" i="5"/>
  <c r="AB42" i="5"/>
  <c r="J36" i="5"/>
  <c r="V28" i="5"/>
  <c r="P26" i="5"/>
  <c r="AH20" i="5"/>
  <c r="AB18" i="5"/>
  <c r="Z12" i="5"/>
  <c r="X12" i="5"/>
  <c r="V12" i="5"/>
  <c r="T12" i="5"/>
  <c r="R12" i="5"/>
  <c r="P12" i="5"/>
  <c r="N12" i="5"/>
  <c r="L12" i="5"/>
  <c r="J12" i="5"/>
  <c r="AH10" i="5"/>
  <c r="Z10" i="5"/>
  <c r="X10" i="5"/>
  <c r="V10" i="5"/>
  <c r="T10" i="5"/>
  <c r="R10" i="5"/>
  <c r="P10" i="5"/>
  <c r="N10" i="5"/>
  <c r="L10" i="5"/>
  <c r="J10" i="5"/>
  <c r="Z8" i="5"/>
  <c r="X8" i="5"/>
  <c r="V8" i="5"/>
  <c r="T8" i="5"/>
  <c r="R8" i="5"/>
  <c r="P8" i="5"/>
  <c r="N8" i="5"/>
  <c r="L8" i="5"/>
  <c r="J8" i="5"/>
  <c r="Z6" i="5"/>
  <c r="X6" i="5"/>
  <c r="V6" i="5"/>
  <c r="T6" i="5"/>
  <c r="R6" i="5"/>
  <c r="P6" i="5"/>
  <c r="N6" i="5"/>
  <c r="L6" i="5"/>
  <c r="J6" i="5"/>
  <c r="D24" i="4"/>
  <c r="H18" i="4"/>
  <c r="U156" i="3"/>
  <c r="R156" i="3"/>
  <c r="AC155" i="3"/>
  <c r="AB155" i="3" s="1"/>
  <c r="Y155" i="3"/>
  <c r="U155" i="3"/>
  <c r="R155" i="3"/>
  <c r="Y156" i="3" s="1"/>
  <c r="Y154" i="3"/>
  <c r="Z154" i="3" s="1"/>
  <c r="U154" i="3"/>
  <c r="R154" i="3"/>
  <c r="AA153" i="3"/>
  <c r="Z153" i="3"/>
  <c r="Y153" i="3"/>
  <c r="U153" i="3"/>
  <c r="R153" i="3"/>
  <c r="AC154" i="3" s="1"/>
  <c r="AB154" i="3" s="1"/>
  <c r="U152" i="3"/>
  <c r="R152" i="3"/>
  <c r="AC153" i="3" s="1"/>
  <c r="AB153" i="3" s="1"/>
  <c r="AC151" i="3"/>
  <c r="AB151" i="3"/>
  <c r="U151" i="3"/>
  <c r="R151" i="3"/>
  <c r="U150" i="3"/>
  <c r="R150" i="3"/>
  <c r="Y151" i="3" s="1"/>
  <c r="U149" i="3"/>
  <c r="R149" i="3"/>
  <c r="AA148" i="3"/>
  <c r="Y148" i="3"/>
  <c r="Z148" i="3" s="1"/>
  <c r="AD148" i="3" s="1"/>
  <c r="U148" i="3"/>
  <c r="R148" i="3"/>
  <c r="AC147" i="3"/>
  <c r="AB147" i="3" s="1"/>
  <c r="Y147" i="3"/>
  <c r="U147" i="3"/>
  <c r="R147" i="3"/>
  <c r="AC148" i="3" s="1"/>
  <c r="AB148" i="3" s="1"/>
  <c r="L147" i="3"/>
  <c r="M147" i="3" s="1"/>
  <c r="K147" i="3"/>
  <c r="I147" i="3"/>
  <c r="H147" i="3"/>
  <c r="Y146" i="3"/>
  <c r="AA146" i="3" s="1"/>
  <c r="U146" i="3"/>
  <c r="R146" i="3"/>
  <c r="AC145" i="3"/>
  <c r="AB145" i="3" s="1"/>
  <c r="U145" i="3"/>
  <c r="R145" i="3"/>
  <c r="AC146" i="3" s="1"/>
  <c r="AB146" i="3" s="1"/>
  <c r="AC144" i="3"/>
  <c r="AB144" i="3" s="1"/>
  <c r="U144" i="3"/>
  <c r="R144" i="3"/>
  <c r="Y145" i="3" s="1"/>
  <c r="Z145" i="3" s="1"/>
  <c r="U143" i="3"/>
  <c r="R143" i="3"/>
  <c r="U142" i="3"/>
  <c r="R142" i="3"/>
  <c r="Z141" i="3"/>
  <c r="AD141" i="3" s="1"/>
  <c r="Y141" i="3"/>
  <c r="AA141" i="3" s="1"/>
  <c r="U141" i="3"/>
  <c r="R141" i="3"/>
  <c r="Z140" i="3"/>
  <c r="AD140" i="3" s="1"/>
  <c r="Y140" i="3"/>
  <c r="AA140" i="3" s="1"/>
  <c r="U140" i="3"/>
  <c r="R140" i="3"/>
  <c r="AC141" i="3" s="1"/>
  <c r="AB141" i="3" s="1"/>
  <c r="U139" i="3"/>
  <c r="R139" i="3"/>
  <c r="AC140" i="3" s="1"/>
  <c r="AB140" i="3" s="1"/>
  <c r="U138" i="3"/>
  <c r="R138" i="3"/>
  <c r="U137" i="3"/>
  <c r="R137" i="3"/>
  <c r="N137" i="3"/>
  <c r="L137" i="3"/>
  <c r="M137" i="3" s="1"/>
  <c r="K137" i="3"/>
  <c r="H137" i="3"/>
  <c r="I137" i="3" s="1"/>
  <c r="U136" i="3"/>
  <c r="R136" i="3"/>
  <c r="U135" i="3"/>
  <c r="R135" i="3"/>
  <c r="Y134" i="3"/>
  <c r="AA134" i="3" s="1"/>
  <c r="U134" i="3"/>
  <c r="R134" i="3"/>
  <c r="Y133" i="3"/>
  <c r="U133" i="3"/>
  <c r="R133" i="3"/>
  <c r="AC134" i="3" s="1"/>
  <c r="AB134" i="3" s="1"/>
  <c r="U132" i="3"/>
  <c r="R132" i="3"/>
  <c r="AC133" i="3" s="1"/>
  <c r="AB133" i="3" s="1"/>
  <c r="U131" i="3"/>
  <c r="R131" i="3"/>
  <c r="U130" i="3"/>
  <c r="R130" i="3"/>
  <c r="Y129" i="3"/>
  <c r="U129" i="3"/>
  <c r="R129" i="3"/>
  <c r="Y128" i="3"/>
  <c r="AA128" i="3" s="1"/>
  <c r="U128" i="3"/>
  <c r="R128" i="3"/>
  <c r="AC129" i="3" s="1"/>
  <c r="AB129" i="3" s="1"/>
  <c r="AC127" i="3"/>
  <c r="AB127" i="3"/>
  <c r="Y127" i="3"/>
  <c r="Z127" i="3" s="1"/>
  <c r="AD127" i="3" s="1"/>
  <c r="U127" i="3"/>
  <c r="R127" i="3"/>
  <c r="AC128" i="3" s="1"/>
  <c r="AB128" i="3" s="1"/>
  <c r="N127" i="3"/>
  <c r="M127" i="3"/>
  <c r="L127" i="3"/>
  <c r="K127" i="3"/>
  <c r="H127" i="3"/>
  <c r="I127" i="3" s="1"/>
  <c r="AC126" i="3"/>
  <c r="AB126" i="3" s="1"/>
  <c r="U126" i="3"/>
  <c r="R126" i="3"/>
  <c r="AC125" i="3"/>
  <c r="AB125" i="3"/>
  <c r="U125" i="3"/>
  <c r="R125" i="3"/>
  <c r="Y126" i="3" s="1"/>
  <c r="AA126" i="3" s="1"/>
  <c r="AC124" i="3"/>
  <c r="AB124" i="3" s="1"/>
  <c r="Y124" i="3"/>
  <c r="U124" i="3"/>
  <c r="R124" i="3"/>
  <c r="Y123" i="3"/>
  <c r="U123" i="3"/>
  <c r="R123" i="3"/>
  <c r="Z122" i="3"/>
  <c r="Y122" i="3"/>
  <c r="AA122" i="3" s="1"/>
  <c r="U122" i="3"/>
  <c r="R122" i="3"/>
  <c r="AC123" i="3" s="1"/>
  <c r="AB123" i="3" s="1"/>
  <c r="U121" i="3"/>
  <c r="R121" i="3"/>
  <c r="AC122" i="3" s="1"/>
  <c r="AB122" i="3" s="1"/>
  <c r="U120" i="3"/>
  <c r="R120" i="3"/>
  <c r="U119" i="3"/>
  <c r="R119" i="3"/>
  <c r="U118" i="3"/>
  <c r="R118" i="3"/>
  <c r="AD117" i="3"/>
  <c r="AA117" i="3"/>
  <c r="Z117" i="3"/>
  <c r="Y117" i="3"/>
  <c r="U117" i="3"/>
  <c r="R117" i="3"/>
  <c r="AC117" i="3" s="1"/>
  <c r="AB117" i="3" s="1"/>
  <c r="L117" i="3"/>
  <c r="K117" i="3"/>
  <c r="I117" i="3"/>
  <c r="H117" i="3"/>
  <c r="AA116" i="3"/>
  <c r="U116" i="3"/>
  <c r="R116" i="3"/>
  <c r="AC115" i="3"/>
  <c r="AB115" i="3"/>
  <c r="U115" i="3"/>
  <c r="R115" i="3"/>
  <c r="Y116" i="3" s="1"/>
  <c r="Z116" i="3" s="1"/>
  <c r="U114" i="3"/>
  <c r="R114" i="3"/>
  <c r="AA113" i="3"/>
  <c r="U113" i="3"/>
  <c r="R113" i="3"/>
  <c r="AC114" i="3" s="1"/>
  <c r="AB114" i="3" s="1"/>
  <c r="AC112" i="3"/>
  <c r="AB112" i="3"/>
  <c r="U112" i="3"/>
  <c r="R112" i="3"/>
  <c r="Y113" i="3" s="1"/>
  <c r="Z113" i="3" s="1"/>
  <c r="U111" i="3"/>
  <c r="R111" i="3"/>
  <c r="AA110" i="3"/>
  <c r="U110" i="3"/>
  <c r="R110" i="3"/>
  <c r="AC111" i="3" s="1"/>
  <c r="AB111" i="3" s="1"/>
  <c r="AC109" i="3"/>
  <c r="AB109" i="3"/>
  <c r="U109" i="3"/>
  <c r="R109" i="3"/>
  <c r="Y110" i="3" s="1"/>
  <c r="Z110" i="3" s="1"/>
  <c r="U108" i="3"/>
  <c r="R108" i="3"/>
  <c r="AB107" i="3"/>
  <c r="U107" i="3"/>
  <c r="R107" i="3"/>
  <c r="AC107" i="3" s="1"/>
  <c r="L107" i="3"/>
  <c r="N107" i="3" s="1"/>
  <c r="K107" i="3"/>
  <c r="H107" i="3"/>
  <c r="AC106" i="3"/>
  <c r="AB106" i="3"/>
  <c r="Y106" i="3"/>
  <c r="U106" i="3"/>
  <c r="R106" i="3"/>
  <c r="Y105" i="3"/>
  <c r="AA105" i="3" s="1"/>
  <c r="U105" i="3"/>
  <c r="R105" i="3"/>
  <c r="AC104" i="3"/>
  <c r="AB104" i="3" s="1"/>
  <c r="AA104" i="3"/>
  <c r="Z104" i="3"/>
  <c r="U104" i="3"/>
  <c r="R104" i="3"/>
  <c r="AC105" i="3" s="1"/>
  <c r="AB105" i="3" s="1"/>
  <c r="AC103" i="3"/>
  <c r="AB103" i="3"/>
  <c r="Y103" i="3"/>
  <c r="U103" i="3"/>
  <c r="R103" i="3"/>
  <c r="Y104" i="3" s="1"/>
  <c r="Y102" i="3"/>
  <c r="AA102" i="3" s="1"/>
  <c r="U102" i="3"/>
  <c r="R102" i="3"/>
  <c r="AC101" i="3"/>
  <c r="AB101" i="3" s="1"/>
  <c r="AA101" i="3"/>
  <c r="Z101" i="3"/>
  <c r="U101" i="3"/>
  <c r="R101" i="3"/>
  <c r="AC102" i="3" s="1"/>
  <c r="AB102" i="3" s="1"/>
  <c r="AC100" i="3"/>
  <c r="AB100" i="3"/>
  <c r="Y100" i="3"/>
  <c r="U100" i="3"/>
  <c r="R100" i="3"/>
  <c r="Y101" i="3" s="1"/>
  <c r="Y99" i="3"/>
  <c r="U99" i="3"/>
  <c r="R99" i="3"/>
  <c r="AC98" i="3"/>
  <c r="AB98" i="3" s="1"/>
  <c r="AA98" i="3"/>
  <c r="Z98" i="3"/>
  <c r="AD98" i="3" s="1"/>
  <c r="U98" i="3"/>
  <c r="R98" i="3"/>
  <c r="AC99" i="3" s="1"/>
  <c r="AB99" i="3" s="1"/>
  <c r="U97" i="3"/>
  <c r="R97" i="3"/>
  <c r="Y98" i="3" s="1"/>
  <c r="N97" i="3"/>
  <c r="M97" i="3"/>
  <c r="L97" i="3"/>
  <c r="K97" i="3"/>
  <c r="I97" i="3"/>
  <c r="H97" i="3"/>
  <c r="AC96" i="3"/>
  <c r="AB96" i="3" s="1"/>
  <c r="U96" i="3"/>
  <c r="R96" i="3"/>
  <c r="Y96" i="3" s="1"/>
  <c r="Y95" i="3"/>
  <c r="AA95" i="3" s="1"/>
  <c r="U95" i="3"/>
  <c r="R95" i="3"/>
  <c r="U94" i="3"/>
  <c r="R94" i="3"/>
  <c r="AC95" i="3" s="1"/>
  <c r="AB95" i="3" s="1"/>
  <c r="AC93" i="3"/>
  <c r="AB93" i="3" s="1"/>
  <c r="U93" i="3"/>
  <c r="R93" i="3"/>
  <c r="Y92" i="3"/>
  <c r="AA92" i="3" s="1"/>
  <c r="U92" i="3"/>
  <c r="R92" i="3"/>
  <c r="U91" i="3"/>
  <c r="R91" i="3"/>
  <c r="AC92" i="3" s="1"/>
  <c r="AB92" i="3" s="1"/>
  <c r="AC90" i="3"/>
  <c r="AB90" i="3" s="1"/>
  <c r="U90" i="3"/>
  <c r="R90" i="3"/>
  <c r="Y89" i="3"/>
  <c r="AA89" i="3" s="1"/>
  <c r="U89" i="3"/>
  <c r="R89" i="3"/>
  <c r="Y90" i="3" s="1"/>
  <c r="U88" i="3"/>
  <c r="R88" i="3"/>
  <c r="AC89" i="3" s="1"/>
  <c r="AB89" i="3" s="1"/>
  <c r="U87" i="3"/>
  <c r="R87" i="3"/>
  <c r="L87" i="3"/>
  <c r="M87" i="3" s="1"/>
  <c r="K87" i="3"/>
  <c r="I87" i="3"/>
  <c r="H87" i="3"/>
  <c r="Y86" i="3"/>
  <c r="AA86" i="3" s="1"/>
  <c r="U86" i="3"/>
  <c r="R86" i="3"/>
  <c r="U85" i="3"/>
  <c r="R85" i="3"/>
  <c r="AC86" i="3" s="1"/>
  <c r="AB86" i="3" s="1"/>
  <c r="AC84" i="3"/>
  <c r="AB84" i="3" s="1"/>
  <c r="U84" i="3"/>
  <c r="R84" i="3"/>
  <c r="Y83" i="3"/>
  <c r="AA83" i="3" s="1"/>
  <c r="U83" i="3"/>
  <c r="R83" i="3"/>
  <c r="U82" i="3"/>
  <c r="R82" i="3"/>
  <c r="AC83" i="3" s="1"/>
  <c r="AB83" i="3" s="1"/>
  <c r="U81" i="3"/>
  <c r="R81" i="3"/>
  <c r="U80" i="3"/>
  <c r="R80" i="3"/>
  <c r="U79" i="3"/>
  <c r="R79" i="3"/>
  <c r="U78" i="3"/>
  <c r="R78" i="3"/>
  <c r="U77" i="3"/>
  <c r="R77" i="3"/>
  <c r="L77" i="3"/>
  <c r="M77" i="3" s="1"/>
  <c r="K77" i="3"/>
  <c r="H77" i="3"/>
  <c r="U76" i="3"/>
  <c r="R76" i="3"/>
  <c r="AC75" i="3"/>
  <c r="AB75" i="3" s="1"/>
  <c r="U75" i="3"/>
  <c r="R75" i="3"/>
  <c r="Y74" i="3"/>
  <c r="U74" i="3"/>
  <c r="R74" i="3"/>
  <c r="AC74" i="3" s="1"/>
  <c r="AB74" i="3" s="1"/>
  <c r="Y73" i="3"/>
  <c r="U73" i="3"/>
  <c r="R73" i="3"/>
  <c r="AA72" i="3"/>
  <c r="Z72" i="3"/>
  <c r="U72" i="3"/>
  <c r="R72" i="3"/>
  <c r="AC73" i="3" s="1"/>
  <c r="AB73" i="3" s="1"/>
  <c r="AC71" i="3"/>
  <c r="AB71" i="3" s="1"/>
  <c r="Y71" i="3"/>
  <c r="U71" i="3"/>
  <c r="R71" i="3"/>
  <c r="Y72" i="3" s="1"/>
  <c r="Y70" i="3"/>
  <c r="U70" i="3"/>
  <c r="R70" i="3"/>
  <c r="U69" i="3"/>
  <c r="R69" i="3"/>
  <c r="AC70" i="3" s="1"/>
  <c r="AB70" i="3" s="1"/>
  <c r="AC68" i="3"/>
  <c r="AB68" i="3" s="1"/>
  <c r="U68" i="3"/>
  <c r="R68" i="3"/>
  <c r="AC69" i="3" s="1"/>
  <c r="AB69" i="3" s="1"/>
  <c r="Y67" i="3"/>
  <c r="U67" i="3"/>
  <c r="R67" i="3"/>
  <c r="AC67" i="3" s="1"/>
  <c r="AB67" i="3" s="1"/>
  <c r="N67" i="3"/>
  <c r="M67" i="3"/>
  <c r="L67" i="3"/>
  <c r="K67" i="3"/>
  <c r="I67" i="3"/>
  <c r="H67" i="3"/>
  <c r="R66" i="3"/>
  <c r="R65" i="3"/>
  <c r="R64" i="3"/>
  <c r="R63" i="3"/>
  <c r="AC64" i="3" s="1"/>
  <c r="AB64" i="3" s="1"/>
  <c r="R62" i="3"/>
  <c r="R61" i="3"/>
  <c r="R60" i="3"/>
  <c r="U59" i="3"/>
  <c r="R59" i="3"/>
  <c r="U58" i="3"/>
  <c r="R58" i="3"/>
  <c r="U57" i="3"/>
  <c r="R57" i="3"/>
  <c r="N57" i="3"/>
  <c r="L57" i="3"/>
  <c r="M57" i="3" s="1"/>
  <c r="K57" i="3"/>
  <c r="H57" i="3"/>
  <c r="AL8" i="5" s="1"/>
  <c r="U56" i="3"/>
  <c r="R56" i="3"/>
  <c r="AC55" i="3"/>
  <c r="AB55" i="3" s="1"/>
  <c r="U55" i="3"/>
  <c r="R55" i="3"/>
  <c r="Y54" i="3"/>
  <c r="U54" i="3"/>
  <c r="R54" i="3"/>
  <c r="AC54" i="3" s="1"/>
  <c r="AB54" i="3" s="1"/>
  <c r="U53" i="3"/>
  <c r="R53" i="3"/>
  <c r="U52" i="3"/>
  <c r="R52" i="3"/>
  <c r="U51" i="3"/>
  <c r="R51" i="3"/>
  <c r="U50" i="3"/>
  <c r="R50" i="3"/>
  <c r="U49" i="3"/>
  <c r="R49" i="3"/>
  <c r="U48" i="3"/>
  <c r="R48" i="3"/>
  <c r="AA47" i="3"/>
  <c r="Y48" i="3" s="1"/>
  <c r="U47" i="3"/>
  <c r="R47" i="3"/>
  <c r="N47" i="3"/>
  <c r="M47" i="3"/>
  <c r="L47" i="3"/>
  <c r="K47" i="3"/>
  <c r="I47" i="3"/>
  <c r="Y47" i="3" s="1"/>
  <c r="Z47" i="3" s="1"/>
  <c r="H47" i="3"/>
  <c r="L24" i="5" s="1"/>
  <c r="U46" i="3"/>
  <c r="R46" i="3"/>
  <c r="AC46" i="3" s="1"/>
  <c r="AB46" i="3" s="1"/>
  <c r="Y45" i="3"/>
  <c r="U45" i="3"/>
  <c r="R45" i="3"/>
  <c r="AC45" i="3" s="1"/>
  <c r="AB45" i="3" s="1"/>
  <c r="U44" i="3"/>
  <c r="R44" i="3"/>
  <c r="AC43" i="3"/>
  <c r="AB43" i="3" s="1"/>
  <c r="U43" i="3"/>
  <c r="R43" i="3"/>
  <c r="Y42" i="3"/>
  <c r="U42" i="3"/>
  <c r="R42" i="3"/>
  <c r="AC42" i="3" s="1"/>
  <c r="AB42" i="3" s="1"/>
  <c r="U41" i="3"/>
  <c r="R41" i="3"/>
  <c r="AC40" i="3"/>
  <c r="AB40" i="3" s="1"/>
  <c r="U40" i="3"/>
  <c r="R40" i="3"/>
  <c r="U39" i="3"/>
  <c r="R39" i="3"/>
  <c r="U38" i="3"/>
  <c r="R38" i="3"/>
  <c r="U37" i="3"/>
  <c r="R37" i="3"/>
  <c r="L37" i="3"/>
  <c r="M37" i="3" s="1"/>
  <c r="K37" i="3"/>
  <c r="H37" i="3"/>
  <c r="V16" i="5" s="1"/>
  <c r="AB36" i="3"/>
  <c r="Z36" i="3"/>
  <c r="AD36" i="3" s="1"/>
  <c r="Y36" i="3"/>
  <c r="AA36" i="3" s="1"/>
  <c r="U36" i="3"/>
  <c r="R36" i="3"/>
  <c r="U35" i="3"/>
  <c r="R35" i="3"/>
  <c r="AC36" i="3" s="1"/>
  <c r="U34" i="3"/>
  <c r="R34" i="3"/>
  <c r="AC34" i="3" s="1"/>
  <c r="AB34" i="3" s="1"/>
  <c r="Y33" i="3"/>
  <c r="AA33" i="3" s="1"/>
  <c r="U33" i="3"/>
  <c r="R33" i="3"/>
  <c r="Y34" i="3" s="1"/>
  <c r="AA34" i="3" s="1"/>
  <c r="U32" i="3"/>
  <c r="R32" i="3"/>
  <c r="AC33" i="3" s="1"/>
  <c r="AB33" i="3" s="1"/>
  <c r="AC31" i="3"/>
  <c r="AB31" i="3" s="1"/>
  <c r="U31" i="3"/>
  <c r="R31" i="3"/>
  <c r="AB30" i="3"/>
  <c r="Z30" i="3"/>
  <c r="AD30" i="3" s="1"/>
  <c r="Y30" i="3"/>
  <c r="AA30" i="3" s="1"/>
  <c r="U30" i="3"/>
  <c r="R30" i="3"/>
  <c r="U29" i="3"/>
  <c r="R29" i="3"/>
  <c r="AC30" i="3" s="1"/>
  <c r="U28" i="3"/>
  <c r="R28" i="3"/>
  <c r="AC28" i="3" s="1"/>
  <c r="AB28" i="3" s="1"/>
  <c r="U27" i="3"/>
  <c r="R27" i="3"/>
  <c r="AC27" i="3" s="1"/>
  <c r="AB27" i="3" s="1"/>
  <c r="N27" i="3"/>
  <c r="L27" i="3"/>
  <c r="M27" i="3" s="1"/>
  <c r="K27" i="3"/>
  <c r="H27" i="3"/>
  <c r="U26" i="3"/>
  <c r="R26" i="3"/>
  <c r="AC25" i="3"/>
  <c r="AB25" i="3" s="1"/>
  <c r="Z25" i="3"/>
  <c r="AD25" i="3" s="1"/>
  <c r="U25" i="3"/>
  <c r="R25" i="3"/>
  <c r="Y24" i="3"/>
  <c r="AA24" i="3" s="1"/>
  <c r="U24" i="3"/>
  <c r="R24" i="3"/>
  <c r="Y25" i="3" s="1"/>
  <c r="AA25" i="3" s="1"/>
  <c r="U23" i="3"/>
  <c r="R23" i="3"/>
  <c r="AC24" i="3" s="1"/>
  <c r="AB24" i="3" s="1"/>
  <c r="U22" i="3"/>
  <c r="R22" i="3"/>
  <c r="AB21" i="3"/>
  <c r="U21" i="3"/>
  <c r="U20" i="3"/>
  <c r="R20" i="3"/>
  <c r="AC21" i="3" s="1"/>
  <c r="U19" i="3"/>
  <c r="R19" i="3"/>
  <c r="U18" i="3"/>
  <c r="R18" i="3"/>
  <c r="U17" i="3"/>
  <c r="R17" i="3"/>
  <c r="M17" i="3"/>
  <c r="L17" i="3"/>
  <c r="K17" i="3"/>
  <c r="H17" i="3"/>
  <c r="Y16" i="3"/>
  <c r="U16" i="3"/>
  <c r="R16" i="3"/>
  <c r="AC16" i="3" s="1"/>
  <c r="AB16" i="3" s="1"/>
  <c r="U15" i="3"/>
  <c r="R15" i="3"/>
  <c r="U14" i="3"/>
  <c r="R14" i="3"/>
  <c r="AC15" i="3" s="1"/>
  <c r="AB15" i="3" s="1"/>
  <c r="U13" i="3"/>
  <c r="R13" i="3"/>
  <c r="AD12" i="3"/>
  <c r="AA12" i="3"/>
  <c r="Y12" i="3"/>
  <c r="Z12" i="3" s="1"/>
  <c r="U12" i="3"/>
  <c r="R12" i="3"/>
  <c r="AC11" i="3"/>
  <c r="AB11" i="3" s="1"/>
  <c r="AA11" i="3"/>
  <c r="Z11" i="3"/>
  <c r="U11" i="3"/>
  <c r="R11" i="3"/>
  <c r="AC12" i="3" s="1"/>
  <c r="AB12" i="3" s="1"/>
  <c r="Y10" i="3"/>
  <c r="U10" i="3"/>
  <c r="R10" i="3"/>
  <c r="Y11" i="3" s="1"/>
  <c r="U9" i="3"/>
  <c r="R9" i="3"/>
  <c r="U8" i="3"/>
  <c r="R8" i="3"/>
  <c r="U7" i="3"/>
  <c r="R7" i="3"/>
  <c r="N7" i="3"/>
  <c r="L7" i="3"/>
  <c r="M7" i="3" s="1"/>
  <c r="K7" i="3"/>
  <c r="H7" i="3"/>
  <c r="AB30" i="5" s="1"/>
  <c r="AA48" i="3" l="1"/>
  <c r="Y49" i="3" s="1"/>
  <c r="Z48" i="3"/>
  <c r="Y14" i="3"/>
  <c r="Y15" i="3"/>
  <c r="AA74" i="3"/>
  <c r="Z74" i="3"/>
  <c r="AD74" i="3" s="1"/>
  <c r="AC57" i="3"/>
  <c r="Y66" i="3"/>
  <c r="AC66" i="3"/>
  <c r="AB66" i="3" s="1"/>
  <c r="Y65" i="3"/>
  <c r="AA71" i="3"/>
  <c r="Z71" i="3"/>
  <c r="AD71" i="3" s="1"/>
  <c r="AA103" i="3"/>
  <c r="Z103" i="3"/>
  <c r="AD103" i="3" s="1"/>
  <c r="AA16" i="3"/>
  <c r="Z16" i="3"/>
  <c r="AD16" i="3" s="1"/>
  <c r="AC38" i="3"/>
  <c r="AB38" i="3" s="1"/>
  <c r="AA42" i="3"/>
  <c r="Z42" i="3"/>
  <c r="AD42" i="3" s="1"/>
  <c r="Y53" i="3"/>
  <c r="AC53" i="3"/>
  <c r="AB53" i="3" s="1"/>
  <c r="Z67" i="3"/>
  <c r="AD67" i="3" s="1"/>
  <c r="AA67" i="3"/>
  <c r="Y68" i="3" s="1"/>
  <c r="AC10" i="3"/>
  <c r="AB10" i="3" s="1"/>
  <c r="Z24" i="3"/>
  <c r="AD24" i="3" s="1"/>
  <c r="Y32" i="3"/>
  <c r="AC32" i="3"/>
  <c r="AB32" i="3" s="1"/>
  <c r="AB40" i="5"/>
  <c r="P40" i="5"/>
  <c r="AB32" i="5"/>
  <c r="P32" i="5"/>
  <c r="AB24" i="5"/>
  <c r="P24" i="5"/>
  <c r="AB16" i="5"/>
  <c r="P16" i="5"/>
  <c r="AH8" i="5"/>
  <c r="AH40" i="5"/>
  <c r="J32" i="5"/>
  <c r="V24" i="5"/>
  <c r="AH16" i="5"/>
  <c r="AB8" i="5"/>
  <c r="J40" i="5"/>
  <c r="V32" i="5"/>
  <c r="AH24" i="5"/>
  <c r="J16" i="5"/>
  <c r="N37" i="3"/>
  <c r="V40" i="5"/>
  <c r="AH32" i="5"/>
  <c r="AH38" i="5"/>
  <c r="V38" i="5"/>
  <c r="J38" i="5"/>
  <c r="AH30" i="5"/>
  <c r="V30" i="5"/>
  <c r="J30" i="5"/>
  <c r="AH22" i="5"/>
  <c r="V22" i="5"/>
  <c r="J22" i="5"/>
  <c r="AH14" i="5"/>
  <c r="V14" i="5"/>
  <c r="J14" i="5"/>
  <c r="AB38" i="5"/>
  <c r="P22" i="5"/>
  <c r="AB14" i="5"/>
  <c r="AH6" i="5"/>
  <c r="P30" i="5"/>
  <c r="AB22" i="5"/>
  <c r="P14" i="5"/>
  <c r="AB6" i="5"/>
  <c r="I7" i="3"/>
  <c r="Y7" i="3"/>
  <c r="Y13" i="3"/>
  <c r="AJ38" i="5"/>
  <c r="X38" i="5"/>
  <c r="L38" i="5"/>
  <c r="AJ30" i="5"/>
  <c r="X30" i="5"/>
  <c r="L30" i="5"/>
  <c r="AJ22" i="5"/>
  <c r="X22" i="5"/>
  <c r="L22" i="5"/>
  <c r="AJ14" i="5"/>
  <c r="X14" i="5"/>
  <c r="L14" i="5"/>
  <c r="AJ6" i="5"/>
  <c r="AD38" i="5"/>
  <c r="R22" i="5"/>
  <c r="AD14" i="5"/>
  <c r="R30" i="5"/>
  <c r="AD22" i="5"/>
  <c r="R14" i="5"/>
  <c r="AD6" i="5"/>
  <c r="I17" i="3"/>
  <c r="Y17" i="3" s="1"/>
  <c r="N17" i="3"/>
  <c r="R38" i="5"/>
  <c r="AD30" i="5"/>
  <c r="Y31" i="3"/>
  <c r="Z33" i="3"/>
  <c r="AD33" i="3" s="1"/>
  <c r="I37" i="3"/>
  <c r="Y37" i="3" s="1"/>
  <c r="AC37" i="3"/>
  <c r="AB37" i="3" s="1"/>
  <c r="Y41" i="3"/>
  <c r="AC41" i="3"/>
  <c r="AB41" i="3" s="1"/>
  <c r="Y44" i="3"/>
  <c r="AC44" i="3"/>
  <c r="AB44" i="3" s="1"/>
  <c r="AC52" i="3"/>
  <c r="AB52" i="3" s="1"/>
  <c r="AA54" i="3"/>
  <c r="Z54" i="3"/>
  <c r="AD54" i="3" s="1"/>
  <c r="AC63" i="3"/>
  <c r="AB63" i="3" s="1"/>
  <c r="Y63" i="3"/>
  <c r="Z124" i="3"/>
  <c r="AD124" i="3" s="1"/>
  <c r="AA124" i="3"/>
  <c r="AA10" i="3"/>
  <c r="Z10" i="3"/>
  <c r="AC18" i="3"/>
  <c r="AB18" i="3" s="1"/>
  <c r="Y23" i="3"/>
  <c r="AC23" i="3"/>
  <c r="AB23" i="3" s="1"/>
  <c r="Y22" i="3"/>
  <c r="Z34" i="3"/>
  <c r="AD34" i="3" s="1"/>
  <c r="AC8" i="3"/>
  <c r="AB8" i="3" s="1"/>
  <c r="AC14" i="3"/>
  <c r="AB14" i="3" s="1"/>
  <c r="Y21" i="3"/>
  <c r="AC22" i="3"/>
  <c r="AB22" i="3" s="1"/>
  <c r="Y26" i="3"/>
  <c r="AC26" i="3"/>
  <c r="AB26" i="3" s="1"/>
  <c r="AC39" i="3"/>
  <c r="AB39" i="3" s="1"/>
  <c r="AC47" i="3"/>
  <c r="Y56" i="3"/>
  <c r="AC56" i="3"/>
  <c r="AB56" i="3" s="1"/>
  <c r="Z73" i="3"/>
  <c r="AD73" i="3" s="1"/>
  <c r="AA73" i="3"/>
  <c r="AA99" i="3"/>
  <c r="Z99" i="3"/>
  <c r="AD99" i="3" s="1"/>
  <c r="AA147" i="3"/>
  <c r="Z147" i="3"/>
  <c r="AD147" i="3" s="1"/>
  <c r="P38" i="5"/>
  <c r="AA45" i="3"/>
  <c r="Z45" i="3"/>
  <c r="AD45" i="3" s="1"/>
  <c r="AC7" i="3"/>
  <c r="AB7" i="3" s="1"/>
  <c r="AD11" i="3"/>
  <c r="AC13" i="3"/>
  <c r="AB13" i="3" s="1"/>
  <c r="AC17" i="3"/>
  <c r="AB17" i="3" s="1"/>
  <c r="AC29" i="3"/>
  <c r="AB29" i="3" s="1"/>
  <c r="Y35" i="3"/>
  <c r="AC35" i="3"/>
  <c r="AB35" i="3" s="1"/>
  <c r="Z70" i="3"/>
  <c r="AD70" i="3" s="1"/>
  <c r="AA70" i="3"/>
  <c r="J24" i="5"/>
  <c r="AC65" i="3"/>
  <c r="AB65" i="3" s="1"/>
  <c r="Y82" i="3"/>
  <c r="AC82" i="3"/>
  <c r="AB82" i="3" s="1"/>
  <c r="Y81" i="3"/>
  <c r="AA129" i="3"/>
  <c r="Z129" i="3"/>
  <c r="AD129" i="3" s="1"/>
  <c r="X16" i="5"/>
  <c r="Y40" i="3"/>
  <c r="Y43" i="3"/>
  <c r="Y46" i="3"/>
  <c r="AD40" i="5"/>
  <c r="R40" i="5"/>
  <c r="AD32" i="5"/>
  <c r="R32" i="5"/>
  <c r="AD24" i="5"/>
  <c r="R24" i="5"/>
  <c r="AD16" i="5"/>
  <c r="R16" i="5"/>
  <c r="AD8" i="5"/>
  <c r="AJ40" i="5"/>
  <c r="L32" i="5"/>
  <c r="X24" i="5"/>
  <c r="AJ16" i="5"/>
  <c r="L40" i="5"/>
  <c r="X32" i="5"/>
  <c r="AJ24" i="5"/>
  <c r="L16" i="5"/>
  <c r="AJ8" i="5"/>
  <c r="Y52" i="3"/>
  <c r="Y55" i="3"/>
  <c r="Y64" i="3"/>
  <c r="AC72" i="3"/>
  <c r="AB72" i="3" s="1"/>
  <c r="AD72" i="3" s="1"/>
  <c r="Z83" i="3"/>
  <c r="AD83" i="3" s="1"/>
  <c r="Z89" i="3"/>
  <c r="AD89" i="3" s="1"/>
  <c r="Z92" i="3"/>
  <c r="AD92" i="3" s="1"/>
  <c r="Z95" i="3"/>
  <c r="AD95" i="3" s="1"/>
  <c r="AA106" i="3"/>
  <c r="Z106" i="3"/>
  <c r="AD106" i="3" s="1"/>
  <c r="M107" i="3"/>
  <c r="Y139" i="3"/>
  <c r="AC139" i="3"/>
  <c r="AB139" i="3" s="1"/>
  <c r="Y76" i="3"/>
  <c r="AC76" i="3"/>
  <c r="AB76" i="3" s="1"/>
  <c r="Y88" i="3"/>
  <c r="AC88" i="3"/>
  <c r="AB88" i="3" s="1"/>
  <c r="Y87" i="3"/>
  <c r="Y91" i="3"/>
  <c r="AC91" i="3"/>
  <c r="AB91" i="3" s="1"/>
  <c r="Y94" i="3"/>
  <c r="AC94" i="3"/>
  <c r="AB94" i="3" s="1"/>
  <c r="Y93" i="3"/>
  <c r="AA96" i="3"/>
  <c r="Z96" i="3"/>
  <c r="AD96" i="3" s="1"/>
  <c r="AD101" i="3"/>
  <c r="Z102" i="3"/>
  <c r="AD102" i="3" s="1"/>
  <c r="Y120" i="3"/>
  <c r="AC120" i="3"/>
  <c r="AB120" i="3" s="1"/>
  <c r="AA123" i="3"/>
  <c r="Z123" i="3"/>
  <c r="AD123" i="3" s="1"/>
  <c r="Z134" i="3"/>
  <c r="AD134" i="3" s="1"/>
  <c r="Y143" i="3"/>
  <c r="Y142" i="3"/>
  <c r="AC143" i="3"/>
  <c r="AB143" i="3" s="1"/>
  <c r="Z151" i="3"/>
  <c r="AD151" i="3" s="1"/>
  <c r="AA151" i="3"/>
  <c r="AD18" i="5"/>
  <c r="R26" i="5"/>
  <c r="AJ32" i="5"/>
  <c r="X40" i="5"/>
  <c r="N38" i="5"/>
  <c r="Z30" i="5"/>
  <c r="AL22" i="5"/>
  <c r="N14" i="5"/>
  <c r="AL6" i="5"/>
  <c r="T30" i="5"/>
  <c r="AF22" i="5"/>
  <c r="Z38" i="5"/>
  <c r="AL30" i="5"/>
  <c r="N22" i="5"/>
  <c r="Z14" i="5"/>
  <c r="AF6" i="5"/>
  <c r="AL38" i="5"/>
  <c r="N30" i="5"/>
  <c r="Z22" i="5"/>
  <c r="AL14" i="5"/>
  <c r="AF38" i="5"/>
  <c r="T22" i="5"/>
  <c r="AF14" i="5"/>
  <c r="T38" i="5"/>
  <c r="AF30" i="5"/>
  <c r="T14" i="5"/>
  <c r="T40" i="5"/>
  <c r="AF32" i="5"/>
  <c r="T16" i="5"/>
  <c r="N40" i="5"/>
  <c r="Z32" i="5"/>
  <c r="AL24" i="5"/>
  <c r="N16" i="5"/>
  <c r="AF8" i="5"/>
  <c r="AF40" i="5"/>
  <c r="T24" i="5"/>
  <c r="AF16" i="5"/>
  <c r="T32" i="5"/>
  <c r="AF24" i="5"/>
  <c r="AL40" i="5"/>
  <c r="N32" i="5"/>
  <c r="Z24" i="5"/>
  <c r="AL16" i="5"/>
  <c r="Z40" i="5"/>
  <c r="AL32" i="5"/>
  <c r="N24" i="5"/>
  <c r="Z16" i="5"/>
  <c r="N77" i="3"/>
  <c r="AC81" i="3"/>
  <c r="AB81" i="3" s="1"/>
  <c r="Y85" i="3"/>
  <c r="AC85" i="3"/>
  <c r="AB85" i="3" s="1"/>
  <c r="Y84" i="3"/>
  <c r="Z86" i="3"/>
  <c r="AD86" i="3" s="1"/>
  <c r="AA100" i="3"/>
  <c r="Z100" i="3"/>
  <c r="AD100" i="3" s="1"/>
  <c r="T44" i="5"/>
  <c r="AF36" i="5"/>
  <c r="T20" i="5"/>
  <c r="AF12" i="5"/>
  <c r="N44" i="5"/>
  <c r="Z36" i="5"/>
  <c r="AL28" i="5"/>
  <c r="N20" i="5"/>
  <c r="N36" i="5"/>
  <c r="Z28" i="5"/>
  <c r="AL20" i="5"/>
  <c r="I27" i="3"/>
  <c r="Y27" i="3" s="1"/>
  <c r="I57" i="3"/>
  <c r="Y57" i="3" s="1"/>
  <c r="AC77" i="3"/>
  <c r="Z42" i="5"/>
  <c r="AL34" i="5"/>
  <c r="N26" i="5"/>
  <c r="Z18" i="5"/>
  <c r="T42" i="5"/>
  <c r="AF34" i="5"/>
  <c r="T18" i="5"/>
  <c r="AL42" i="5"/>
  <c r="N34" i="5"/>
  <c r="Z26" i="5"/>
  <c r="AL18" i="5"/>
  <c r="AL10" i="5"/>
  <c r="AF10" i="5"/>
  <c r="N87" i="3"/>
  <c r="N42" i="5"/>
  <c r="Z34" i="5"/>
  <c r="AL26" i="5"/>
  <c r="N18" i="5"/>
  <c r="T34" i="5"/>
  <c r="AF26" i="5"/>
  <c r="AF42" i="5"/>
  <c r="T26" i="5"/>
  <c r="AF18" i="5"/>
  <c r="AC87" i="3"/>
  <c r="AB87" i="3" s="1"/>
  <c r="AA90" i="3"/>
  <c r="Z90" i="3"/>
  <c r="AD90" i="3" s="1"/>
  <c r="AD104" i="3"/>
  <c r="Z105" i="3"/>
  <c r="AD105" i="3" s="1"/>
  <c r="AD110" i="3"/>
  <c r="AD116" i="3"/>
  <c r="M117" i="3"/>
  <c r="AC121" i="3"/>
  <c r="AB121" i="3" s="1"/>
  <c r="Y121" i="3"/>
  <c r="Y132" i="3"/>
  <c r="AC132" i="3"/>
  <c r="AB132" i="3" s="1"/>
  <c r="Z133" i="3"/>
  <c r="AD133" i="3" s="1"/>
  <c r="AA133" i="3"/>
  <c r="AA155" i="3"/>
  <c r="Z155" i="3"/>
  <c r="AD155" i="3" s="1"/>
  <c r="AJ20" i="5"/>
  <c r="X28" i="5"/>
  <c r="L36" i="5"/>
  <c r="AD42" i="5"/>
  <c r="AH42" i="5"/>
  <c r="V42" i="5"/>
  <c r="J42" i="5"/>
  <c r="AH34" i="5"/>
  <c r="V34" i="5"/>
  <c r="J34" i="5"/>
  <c r="AH26" i="5"/>
  <c r="V26" i="5"/>
  <c r="J26" i="5"/>
  <c r="AH18" i="5"/>
  <c r="V18" i="5"/>
  <c r="J18" i="5"/>
  <c r="AB10" i="5"/>
  <c r="P34" i="5"/>
  <c r="AB26" i="5"/>
  <c r="Y75" i="3"/>
  <c r="AH44" i="5"/>
  <c r="AB44" i="5"/>
  <c r="P44" i="5"/>
  <c r="AB36" i="5"/>
  <c r="P36" i="5"/>
  <c r="AB28" i="5"/>
  <c r="P28" i="5"/>
  <c r="AB20" i="5"/>
  <c r="P20" i="5"/>
  <c r="AB12" i="5"/>
  <c r="J44" i="5"/>
  <c r="V36" i="5"/>
  <c r="AH28" i="5"/>
  <c r="J20" i="5"/>
  <c r="AC97" i="3"/>
  <c r="AB97" i="3" s="1"/>
  <c r="AC110" i="3"/>
  <c r="AB110" i="3" s="1"/>
  <c r="AC113" i="3"/>
  <c r="AB113" i="3" s="1"/>
  <c r="AD113" i="3" s="1"/>
  <c r="AC116" i="3"/>
  <c r="AB116" i="3" s="1"/>
  <c r="Y119" i="3"/>
  <c r="Y136" i="3"/>
  <c r="AC136" i="3"/>
  <c r="AB136" i="3" s="1"/>
  <c r="Y138" i="3"/>
  <c r="Y137" i="3"/>
  <c r="Y150" i="3"/>
  <c r="AC150" i="3"/>
  <c r="AB150" i="3" s="1"/>
  <c r="AC108" i="3"/>
  <c r="AB108" i="3" s="1"/>
  <c r="Y107" i="3"/>
  <c r="AF44" i="5"/>
  <c r="AD122" i="3"/>
  <c r="Y131" i="3"/>
  <c r="AC138" i="3"/>
  <c r="AB138" i="3" s="1"/>
  <c r="AC142" i="3"/>
  <c r="AB142" i="3" s="1"/>
  <c r="AD145" i="3"/>
  <c r="AD154" i="3"/>
  <c r="AJ42" i="5"/>
  <c r="X42" i="5"/>
  <c r="L42" i="5"/>
  <c r="AJ34" i="5"/>
  <c r="X34" i="5"/>
  <c r="L34" i="5"/>
  <c r="AJ26" i="5"/>
  <c r="X26" i="5"/>
  <c r="L26" i="5"/>
  <c r="AJ18" i="5"/>
  <c r="X18" i="5"/>
  <c r="L18" i="5"/>
  <c r="AJ10" i="5"/>
  <c r="R34" i="5"/>
  <c r="AD26" i="5"/>
  <c r="R42" i="5"/>
  <c r="AD34" i="5"/>
  <c r="R18" i="5"/>
  <c r="Y97" i="3"/>
  <c r="AD44" i="5"/>
  <c r="R44" i="5"/>
  <c r="AD36" i="5"/>
  <c r="R36" i="5"/>
  <c r="AD28" i="5"/>
  <c r="R28" i="5"/>
  <c r="AD20" i="5"/>
  <c r="R20" i="5"/>
  <c r="AD12" i="5"/>
  <c r="L44" i="5"/>
  <c r="X36" i="5"/>
  <c r="AJ28" i="5"/>
  <c r="L20" i="5"/>
  <c r="I107" i="3"/>
  <c r="X44" i="5"/>
  <c r="AJ36" i="5"/>
  <c r="L28" i="5"/>
  <c r="X20" i="5"/>
  <c r="AJ12" i="5"/>
  <c r="Y118" i="3"/>
  <c r="Y125" i="3"/>
  <c r="Z126" i="3"/>
  <c r="AD126" i="3" s="1"/>
  <c r="AA127" i="3"/>
  <c r="Z128" i="3"/>
  <c r="AD128" i="3" s="1"/>
  <c r="AC135" i="3"/>
  <c r="AB135" i="3" s="1"/>
  <c r="Y135" i="3"/>
  <c r="AA145" i="3"/>
  <c r="Z146" i="3"/>
  <c r="AD146" i="3" s="1"/>
  <c r="Y149" i="3"/>
  <c r="Y152" i="3"/>
  <c r="AC152" i="3"/>
  <c r="AB152" i="3" s="1"/>
  <c r="AA154" i="3"/>
  <c r="AD10" i="5"/>
  <c r="I77" i="3"/>
  <c r="Y77" i="3" s="1"/>
  <c r="Y108" i="3"/>
  <c r="Y109" i="3"/>
  <c r="Y111" i="3"/>
  <c r="Y112" i="3"/>
  <c r="Y114" i="3"/>
  <c r="Y115" i="3"/>
  <c r="AC118" i="3"/>
  <c r="AB118" i="3" s="1"/>
  <c r="AC119" i="3"/>
  <c r="AB119" i="3" s="1"/>
  <c r="Y130" i="3"/>
  <c r="AC130" i="3"/>
  <c r="AB130" i="3" s="1"/>
  <c r="AC131" i="3"/>
  <c r="AB131" i="3" s="1"/>
  <c r="AC137" i="3"/>
  <c r="AB137" i="3" s="1"/>
  <c r="Y144" i="3"/>
  <c r="AC149" i="3"/>
  <c r="AB149" i="3" s="1"/>
  <c r="AD153" i="3"/>
  <c r="AA156" i="3"/>
  <c r="Z156" i="3"/>
  <c r="AC156" i="3"/>
  <c r="AB156" i="3" s="1"/>
  <c r="AH12" i="5"/>
  <c r="P18" i="5"/>
  <c r="V20" i="5"/>
  <c r="J28" i="5"/>
  <c r="AB34" i="5"/>
  <c r="AH36" i="5"/>
  <c r="P42" i="5"/>
  <c r="V44" i="5"/>
  <c r="AF28" i="5"/>
  <c r="T36" i="5"/>
  <c r="N117" i="3"/>
  <c r="AL12" i="5"/>
  <c r="Z20" i="5"/>
  <c r="N28" i="5"/>
  <c r="AL36" i="5"/>
  <c r="Z44" i="5"/>
  <c r="N147" i="3"/>
  <c r="AF20" i="5"/>
  <c r="T28" i="5"/>
  <c r="AA37" i="3" l="1"/>
  <c r="Y38" i="3" s="1"/>
  <c r="Z37" i="3"/>
  <c r="AD37" i="3" s="1"/>
  <c r="AA17" i="3"/>
  <c r="Y18" i="3" s="1"/>
  <c r="Z17" i="3"/>
  <c r="AD17" i="3" s="1"/>
  <c r="AA49" i="3"/>
  <c r="Z49" i="3"/>
  <c r="Z152" i="3"/>
  <c r="AD152" i="3" s="1"/>
  <c r="AA152" i="3"/>
  <c r="Z97" i="3"/>
  <c r="AD97" i="3" s="1"/>
  <c r="AA97" i="3"/>
  <c r="AA57" i="3"/>
  <c r="Y58" i="3" s="1"/>
  <c r="Z57" i="3"/>
  <c r="AA112" i="3"/>
  <c r="Z112" i="3"/>
  <c r="AD112" i="3" s="1"/>
  <c r="AA135" i="3"/>
  <c r="Z135" i="3"/>
  <c r="AD135" i="3" s="1"/>
  <c r="Z118" i="3"/>
  <c r="AD118" i="3" s="1"/>
  <c r="AA118" i="3"/>
  <c r="Z119" i="3"/>
  <c r="AD119" i="3" s="1"/>
  <c r="AA119" i="3"/>
  <c r="AA84" i="3"/>
  <c r="Z84" i="3"/>
  <c r="AD84" i="3" s="1"/>
  <c r="AA46" i="3"/>
  <c r="Z46" i="3"/>
  <c r="AD46" i="3" s="1"/>
  <c r="Y50" i="3"/>
  <c r="AA21" i="3"/>
  <c r="Z21" i="3"/>
  <c r="AD21" i="3" s="1"/>
  <c r="Z23" i="3"/>
  <c r="AD23" i="3" s="1"/>
  <c r="AA23" i="3"/>
  <c r="Z32" i="3"/>
  <c r="AD32" i="3" s="1"/>
  <c r="AA32" i="3"/>
  <c r="AB57" i="3"/>
  <c r="AC58" i="3"/>
  <c r="AA14" i="3"/>
  <c r="Z14" i="3"/>
  <c r="AD14" i="3" s="1"/>
  <c r="AA143" i="3"/>
  <c r="Z143" i="3"/>
  <c r="AD143" i="3" s="1"/>
  <c r="Z94" i="3"/>
  <c r="AD94" i="3" s="1"/>
  <c r="AA94" i="3"/>
  <c r="Z130" i="3"/>
  <c r="AD130" i="3" s="1"/>
  <c r="AA130" i="3"/>
  <c r="AA111" i="3"/>
  <c r="Z111" i="3"/>
  <c r="AD111" i="3" s="1"/>
  <c r="Z131" i="3"/>
  <c r="AD131" i="3" s="1"/>
  <c r="AA131" i="3"/>
  <c r="AA150" i="3"/>
  <c r="Z150" i="3"/>
  <c r="AD150" i="3" s="1"/>
  <c r="AA75" i="3"/>
  <c r="Z75" i="3"/>
  <c r="AD75" i="3" s="1"/>
  <c r="AB77" i="3"/>
  <c r="AC78" i="3"/>
  <c r="AA64" i="3"/>
  <c r="Z64" i="3"/>
  <c r="AD64" i="3" s="1"/>
  <c r="AA43" i="3"/>
  <c r="Z43" i="3"/>
  <c r="AD43" i="3" s="1"/>
  <c r="AA81" i="3"/>
  <c r="Z81" i="3"/>
  <c r="AD81" i="3" s="1"/>
  <c r="AB47" i="3"/>
  <c r="AD47" i="3" s="1"/>
  <c r="AC49" i="3"/>
  <c r="Z53" i="3"/>
  <c r="AD53" i="3" s="1"/>
  <c r="AA53" i="3"/>
  <c r="AA109" i="3"/>
  <c r="Z109" i="3"/>
  <c r="AD109" i="3" s="1"/>
  <c r="AA137" i="3"/>
  <c r="Z137" i="3"/>
  <c r="AD137" i="3" s="1"/>
  <c r="AA31" i="3"/>
  <c r="Z31" i="3"/>
  <c r="AD31" i="3" s="1"/>
  <c r="Z144" i="3"/>
  <c r="AD144" i="3" s="1"/>
  <c r="AA144" i="3"/>
  <c r="AA149" i="3"/>
  <c r="Z149" i="3"/>
  <c r="AD149" i="3" s="1"/>
  <c r="Z138" i="3"/>
  <c r="AD138" i="3" s="1"/>
  <c r="AA138" i="3"/>
  <c r="AA27" i="3"/>
  <c r="Y28" i="3" s="1"/>
  <c r="Z27" i="3"/>
  <c r="AD27" i="3" s="1"/>
  <c r="AA87" i="3"/>
  <c r="Z87" i="3"/>
  <c r="AD87" i="3" s="1"/>
  <c r="AA55" i="3"/>
  <c r="Z55" i="3"/>
  <c r="AD55" i="3" s="1"/>
  <c r="Z82" i="3"/>
  <c r="AD82" i="3" s="1"/>
  <c r="AA82" i="3"/>
  <c r="Z56" i="3"/>
  <c r="AD56" i="3" s="1"/>
  <c r="AA56" i="3"/>
  <c r="AD10" i="3"/>
  <c r="AA132" i="3"/>
  <c r="Z132" i="3"/>
  <c r="AD132" i="3" s="1"/>
  <c r="Z76" i="3"/>
  <c r="AD76" i="3" s="1"/>
  <c r="AA76" i="3"/>
  <c r="Z35" i="3"/>
  <c r="AD35" i="3" s="1"/>
  <c r="AA35" i="3"/>
  <c r="Z44" i="3"/>
  <c r="AD44" i="3" s="1"/>
  <c r="AA44" i="3"/>
  <c r="Z65" i="3"/>
  <c r="AD65" i="3" s="1"/>
  <c r="AA65" i="3"/>
  <c r="AA108" i="3"/>
  <c r="Z108" i="3"/>
  <c r="AD108" i="3" s="1"/>
  <c r="Z121" i="3"/>
  <c r="AD121" i="3" s="1"/>
  <c r="AA121" i="3"/>
  <c r="AA13" i="3"/>
  <c r="Z13" i="3"/>
  <c r="AD13" i="3" s="1"/>
  <c r="AA68" i="3"/>
  <c r="Y69" i="3" s="1"/>
  <c r="Z68" i="3"/>
  <c r="AD68" i="3" s="1"/>
  <c r="AA115" i="3"/>
  <c r="Z115" i="3"/>
  <c r="AD115" i="3" s="1"/>
  <c r="AA77" i="3"/>
  <c r="Y78" i="3" s="1"/>
  <c r="Z77" i="3"/>
  <c r="AD77" i="3" s="1"/>
  <c r="Z107" i="3"/>
  <c r="AD107" i="3" s="1"/>
  <c r="AA107" i="3"/>
  <c r="AA93" i="3"/>
  <c r="Z93" i="3"/>
  <c r="AD93" i="3" s="1"/>
  <c r="Z139" i="3"/>
  <c r="AD139" i="3" s="1"/>
  <c r="AA139" i="3"/>
  <c r="AA52" i="3"/>
  <c r="Z52" i="3"/>
  <c r="AD52" i="3" s="1"/>
  <c r="Z26" i="3"/>
  <c r="AD26" i="3" s="1"/>
  <c r="AA26" i="3"/>
  <c r="AA22" i="3"/>
  <c r="Z22" i="3"/>
  <c r="AD22" i="3" s="1"/>
  <c r="Z41" i="3"/>
  <c r="AD41" i="3" s="1"/>
  <c r="AA41" i="3"/>
  <c r="AA7" i="3"/>
  <c r="Y8" i="3" s="1"/>
  <c r="Z7" i="3"/>
  <c r="AD7" i="3" s="1"/>
  <c r="AA66" i="3"/>
  <c r="Z66" i="3"/>
  <c r="AD66" i="3" s="1"/>
  <c r="AC48" i="3"/>
  <c r="AB48" i="3" s="1"/>
  <c r="AD48" i="3" s="1"/>
  <c r="Z85" i="3"/>
  <c r="AD85" i="3" s="1"/>
  <c r="AA85" i="3"/>
  <c r="Z91" i="3"/>
  <c r="AD91" i="3" s="1"/>
  <c r="AA91" i="3"/>
  <c r="AA40" i="3"/>
  <c r="Z40" i="3"/>
  <c r="AD40" i="3" s="1"/>
  <c r="AA63" i="3"/>
  <c r="Z63" i="3"/>
  <c r="AD63" i="3" s="1"/>
  <c r="AD156" i="3"/>
  <c r="AA114" i="3"/>
  <c r="Z114" i="3"/>
  <c r="AD114" i="3" s="1"/>
  <c r="Z125" i="3"/>
  <c r="AD125" i="3" s="1"/>
  <c r="AA125" i="3"/>
  <c r="Z136" i="3"/>
  <c r="AD136" i="3" s="1"/>
  <c r="AA136" i="3"/>
  <c r="Z142" i="3"/>
  <c r="AD142" i="3" s="1"/>
  <c r="AA142" i="3"/>
  <c r="AA120" i="3"/>
  <c r="Z120" i="3"/>
  <c r="AD120" i="3" s="1"/>
  <c r="Z88" i="3"/>
  <c r="AD88" i="3" s="1"/>
  <c r="AA88" i="3"/>
  <c r="AC9" i="3"/>
  <c r="AB9" i="3" s="1"/>
  <c r="Z15" i="3"/>
  <c r="AD15" i="3" s="1"/>
  <c r="AA15" i="3"/>
  <c r="AC19" i="3"/>
  <c r="AD57" i="3" l="1"/>
  <c r="AA58" i="3"/>
  <c r="Y59" i="3" s="1"/>
  <c r="Z58" i="3"/>
  <c r="AA78" i="3"/>
  <c r="Y79" i="3" s="1"/>
  <c r="Z78" i="3"/>
  <c r="AD78" i="3" s="1"/>
  <c r="AA28" i="3"/>
  <c r="Y29" i="3" s="1"/>
  <c r="Z28" i="3"/>
  <c r="AD28" i="3" s="1"/>
  <c r="AB78" i="3"/>
  <c r="AC79" i="3"/>
  <c r="AB58" i="3"/>
  <c r="AC59" i="3"/>
  <c r="Z18" i="3"/>
  <c r="AD18" i="3" s="1"/>
  <c r="AA18" i="3"/>
  <c r="Y19" i="3" s="1"/>
  <c r="AA8" i="3"/>
  <c r="Y9" i="3" s="1"/>
  <c r="Z8" i="3"/>
  <c r="AD8" i="3" s="1"/>
  <c r="AA69" i="3"/>
  <c r="Z69" i="3"/>
  <c r="AD69" i="3" s="1"/>
  <c r="AB49" i="3"/>
  <c r="AD49" i="3" s="1"/>
  <c r="AC50" i="3"/>
  <c r="AB19" i="3"/>
  <c r="AC20" i="3"/>
  <c r="AB20" i="3" s="1"/>
  <c r="Z50" i="3"/>
  <c r="AA50" i="3"/>
  <c r="Y51" i="3" s="1"/>
  <c r="Z38" i="3"/>
  <c r="AD38" i="3" s="1"/>
  <c r="AA38" i="3"/>
  <c r="Y39" i="3" s="1"/>
  <c r="AC60" i="3" l="1"/>
  <c r="AB59" i="3"/>
  <c r="AB79" i="3"/>
  <c r="AC80" i="3"/>
  <c r="AB80" i="3" s="1"/>
  <c r="AD58" i="3"/>
  <c r="Z79" i="3"/>
  <c r="AA79" i="3"/>
  <c r="Y80" i="3" s="1"/>
  <c r="Z9" i="3"/>
  <c r="AD9" i="3" s="1"/>
  <c r="AA9" i="3"/>
  <c r="Z59" i="3"/>
  <c r="AD59" i="3" s="1"/>
  <c r="AA59" i="3"/>
  <c r="Y60" i="3" s="1"/>
  <c r="AA51" i="3"/>
  <c r="Z51" i="3"/>
  <c r="AA39" i="3"/>
  <c r="Z39" i="3"/>
  <c r="AD39" i="3" s="1"/>
  <c r="AB50" i="3"/>
  <c r="AD50" i="3" s="1"/>
  <c r="AC51" i="3"/>
  <c r="AB51" i="3" s="1"/>
  <c r="AA19" i="3"/>
  <c r="Y20" i="3" s="1"/>
  <c r="Z19" i="3"/>
  <c r="AD19" i="3" s="1"/>
  <c r="Z29" i="3"/>
  <c r="AD29" i="3" s="1"/>
  <c r="AA29" i="3"/>
  <c r="AA60" i="3" l="1"/>
  <c r="Y61" i="3" s="1"/>
  <c r="Z60" i="3"/>
  <c r="AD51" i="3"/>
  <c r="AA80" i="3"/>
  <c r="Z80" i="3"/>
  <c r="AD80" i="3" s="1"/>
  <c r="Z20" i="3"/>
  <c r="AD20" i="3" s="1"/>
  <c r="AA20" i="3"/>
  <c r="AD79" i="3"/>
  <c r="AB60" i="3"/>
  <c r="AC61" i="3"/>
  <c r="AB61" i="3" l="1"/>
  <c r="AC62" i="3"/>
  <c r="AB62" i="3" s="1"/>
  <c r="AD60" i="3"/>
  <c r="AA61" i="3"/>
  <c r="Y62" i="3" s="1"/>
  <c r="Z61" i="3"/>
  <c r="AD61" i="3" s="1"/>
  <c r="AA62" i="3" l="1"/>
  <c r="Z62" i="3"/>
  <c r="AD62"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47" authorId="0" shapeId="0" xr:uid="{00000000-0006-0000-0200-000004000000}">
      <text>
        <r>
          <rPr>
            <sz val="11"/>
            <color theme="1"/>
            <rFont val="Calibri"/>
            <scheme val="minor"/>
          </rPr>
          <t>======
ID#AAAAtdXE4Hc
Carolina Álvarez Sierra    (2023-03-22 15:27:35)
12 meses al año</t>
        </r>
      </text>
    </comment>
    <comment ref="G67" authorId="0" shapeId="0" xr:uid="{00000000-0006-0000-0200-000002000000}">
      <text>
        <r>
          <rPr>
            <sz val="11"/>
            <color theme="1"/>
            <rFont val="Calibri"/>
            <scheme val="minor"/>
          </rPr>
          <t>======
ID#AAAAtd-9l6k
Carolina Álvarez Sierra    (2023-03-22 19:32:10)
2 veces al año, de manera semestral en inscripciones</t>
        </r>
      </text>
    </comment>
    <comment ref="G77" authorId="0" shapeId="0" xr:uid="{00000000-0006-0000-0200-000001000000}">
      <text>
        <r>
          <rPr>
            <sz val="11"/>
            <color theme="1"/>
            <rFont val="Calibri"/>
            <scheme val="minor"/>
          </rPr>
          <t>======
ID#AAAArhW7ONI
pc    (2023-03-24 15:44:54)
6 documentos maestros en promedio al año</t>
        </r>
      </text>
    </comment>
    <comment ref="G87" authorId="0" shapeId="0" xr:uid="{00000000-0006-0000-0200-000003000000}">
      <text>
        <r>
          <rPr>
            <sz val="11"/>
            <color theme="1"/>
            <rFont val="Calibri"/>
            <scheme val="minor"/>
          </rPr>
          <t>======
ID#AAAAtd-9l6g
Carolina Álvarez Sierra    (2023-03-22 19:04:52)
6 vacantes</t>
        </r>
      </text>
    </comment>
  </commentList>
  <extLst>
    <ext xmlns:r="http://schemas.openxmlformats.org/officeDocument/2006/relationships" uri="GoogleSheetsCustomDataVersion2">
      <go:sheetsCustomData xmlns:go="http://customooxmlschemas.google.com/" r:id="rId1" roundtripDataSignature="AMtx7mhhexHY3pPQA4D6rsVh11aAtbIx7g=="/>
    </ext>
  </extLst>
</comments>
</file>

<file path=xl/sharedStrings.xml><?xml version="1.0" encoding="utf-8"?>
<sst xmlns="http://schemas.openxmlformats.org/spreadsheetml/2006/main" count="1139" uniqueCount="743">
  <si>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</si>
  <si>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</si>
  <si>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</si>
  <si>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</si>
  <si>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</si>
  <si>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</si>
  <si>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</si>
  <si>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</si>
  <si>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</si>
  <si>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</si>
  <si>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</si>
  <si>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</si>
  <si>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</si>
  <si>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</si>
  <si>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</si>
  <si>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</si>
  <si>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</si>
  <si>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</si>
  <si>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</si>
  <si>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</si>
  <si>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</si>
  <si>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</si>
  <si>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</si>
  <si>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</si>
  <si>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</si>
  <si>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</si>
  <si>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</si>
  <si>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</si>
  <si>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</si>
  <si>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</si>
  <si>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</si>
  <si>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</si>
  <si>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</si>
  <si>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</si>
  <si>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</si>
  <si>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</si>
  <si>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</si>
  <si>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</si>
  <si>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</si>
  <si>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</si>
  <si>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</si>
  <si>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</si>
  <si>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</si>
  <si>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</si>
  <si>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</si>
  <si>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</si>
  <si>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</si>
  <si>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</si>
  <si>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</si>
  <si>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</si>
  <si>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</si>
  <si>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</si>
  <si>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</si>
  <si>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</si>
  <si>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</si>
  <si>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</si>
  <si>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</si>
  <si>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</si>
  <si>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</si>
  <si>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</si>
  <si>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</si>
  <si>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Tipo de riesgo</t>
  </si>
  <si>
    <t>Gestión</t>
  </si>
  <si>
    <t>Corrupción</t>
  </si>
  <si>
    <t>Seguridad de la Información</t>
  </si>
  <si>
    <t>MAPA DE RIESGOS DE CORRUPCIÓN</t>
  </si>
  <si>
    <t>Código: PI-F-25</t>
  </si>
  <si>
    <t>Versión: 04</t>
  </si>
  <si>
    <t>Identificación del riesgo</t>
  </si>
  <si>
    <t>Análisis del riesgo inherente</t>
  </si>
  <si>
    <t>Evaluación del riesgo - Valoración de los controles</t>
  </si>
  <si>
    <t>Evaluación del riesgo - Nivel del riesgo residual</t>
  </si>
  <si>
    <t>Seguimiento 1
 Líderes de Proceso</t>
  </si>
  <si>
    <t>Seguimiento 2
 Líderes de Proceso</t>
  </si>
  <si>
    <t>Seguimiento 3
 Líderes de Proceso</t>
  </si>
  <si>
    <t xml:space="preserve">Referencia </t>
  </si>
  <si>
    <t>Actividad</t>
  </si>
  <si>
    <t>Causas o situaciones relacionadas al agente generador que pueden originar prácticas corruptas</t>
  </si>
  <si>
    <t>Efectos o consecuencias de la dependencia / proceso
(pérdida, daño, detrimento, perjuicio, etc.)</t>
  </si>
  <si>
    <t>Descripción del riesgo de corrupción
(Posibilidad de que por acción u omisión se use el poder para desviar la gestión de lo público hacia un beneficio privado)</t>
  </si>
  <si>
    <t>Frecuencia con la cual se realiza la actividad</t>
  </si>
  <si>
    <t>Probabilidad Inherente</t>
  </si>
  <si>
    <t>%</t>
  </si>
  <si>
    <t>Criterios de impacto</t>
  </si>
  <si>
    <t>Observación de criterio</t>
  </si>
  <si>
    <t>Impacto 
Inherente</t>
  </si>
  <si>
    <t>No. Control</t>
  </si>
  <si>
    <t>Responsable</t>
  </si>
  <si>
    <t>Atributos</t>
  </si>
  <si>
    <t>Probabilidad Residual</t>
  </si>
  <si>
    <t>Probabilidad Residual Final</t>
  </si>
  <si>
    <t>Impacto Residual Final</t>
  </si>
  <si>
    <t>Zona de Riesgo Final</t>
  </si>
  <si>
    <t>Plan de Acción</t>
  </si>
  <si>
    <t>Fecha Implementación</t>
  </si>
  <si>
    <t>Fecha Seguimiento</t>
  </si>
  <si>
    <t>Seguimiento</t>
  </si>
  <si>
    <t>Tipo</t>
  </si>
  <si>
    <t>Implementación</t>
  </si>
  <si>
    <t>Calificación</t>
  </si>
  <si>
    <t>Documentación</t>
  </si>
  <si>
    <t>Frecuencia</t>
  </si>
  <si>
    <t>Evidencia</t>
  </si>
  <si>
    <t>Descripción del seguimiento</t>
  </si>
  <si>
    <t>Evidencias</t>
  </si>
  <si>
    <t>Seguimiento Dirección de Planeación</t>
  </si>
  <si>
    <t>Evaluación Oficina Auditoría Interna Mayo 2024</t>
  </si>
  <si>
    <t>Evaluación Oficina Auditoría Interna</t>
  </si>
  <si>
    <t>Elaboración de contratos y actos administrativos</t>
  </si>
  <si>
    <t>Económico y Reputacional</t>
  </si>
  <si>
    <t>Utilización inapropiada de información o conocimiento de la entidad para favorecer intereses particulares</t>
  </si>
  <si>
    <t>Exceso de intereses propios o de terceros/Desconocimiento de las normas institucionales y de la legislación</t>
  </si>
  <si>
    <t>Posibilidad de afectación de imagen y reputación institucional por utilización inapropiada de información o conocimiento de la entidad para favorecer intereses particulares</t>
  </si>
  <si>
    <t>Responder afirmativamente de UNA a CINCO pregunta(s) genera un impacto moderado</t>
  </si>
  <si>
    <t>El equipo Jurídico  establece anualmente una cláusula de confidencialidad y de propiedad intelectual en los estudios previos del contrato y minuta de contratación</t>
  </si>
  <si>
    <t>Director Jurídico-Secretara General</t>
  </si>
  <si>
    <t>Preventivo</t>
  </si>
  <si>
    <t>Manual</t>
  </si>
  <si>
    <t>Sin Documentar</t>
  </si>
  <si>
    <t>Aleatoria</t>
  </si>
  <si>
    <t>Con Registro</t>
  </si>
  <si>
    <t>Reducir (mitigar)</t>
  </si>
  <si>
    <t>Realizar seguimiento a los lineamientos en materia de propiedad intelectual y de confidencialidad en los procesos y procedimientos que involucren el uso de la información</t>
  </si>
  <si>
    <t>El equipo jurídico/Secretaría General</t>
  </si>
  <si>
    <t>Noviembre</t>
  </si>
  <si>
    <t>En curso</t>
  </si>
  <si>
    <t>El equipo de Contratación implementa actualmente la cláusula de confidencialidad y propiedad intelectual dentro de los estudios previos. En lo concerniente a la minuta del contrato se cuenta con cláusula de propiedad intelectual, cabe mencionar que el estudio previo forma parte integral de la minuta del contrato.</t>
  </si>
  <si>
    <t>https://drive.google.com/drive/folders/1oIL12ebkr-QTNpXad7TKh9QMgBvVgkEL</t>
  </si>
  <si>
    <t xml:space="preserve">Se evidencia que dentro del proceso pre contractual, se establece la cláusula de confidencialidad y de propiedad intelectual en los documentos y estudios previos. </t>
  </si>
  <si>
    <t>La Oficina Asesora de Auditoria  interna evidencia según el link reportado, la cláusula de confidencialidad y de propiedad intelectual en los estudios previos del contrato y minuta de contratación.</t>
  </si>
  <si>
    <t>Desde el proceso de Gestión Jurídica de la IU. Digital, se realiza un seguimiento íntegro de la implementación de las cláusulas de confidencialidad y propiedad intelectual. Igualmente, el equipo de contratación verifica que los documentos relacionados con el contrato, incluyendo los estudios previos y la minuta, contengan dichas cláusulas.</t>
  </si>
  <si>
    <t>https://drive.google.com/drive/folders/1VIwYqTcBbTyCvtEKBK9npoJ7FXLdS_MI</t>
  </si>
  <si>
    <t>Se cuenta con los soportes que evidencian el seguimiento a la implementación de las cláusulas de confidencialidad y propiedad intelectual. Adicionalmente, es posible validar la implementación de controles como la revisión de la minuta de contratos y los estudios previos. 
Es de aclarar que la Institución trabaja bajo el Modelo de Operación por Procesos, donde dependiendo el tipo y frecuencia de información, se estandariza a través de formatos, para el caso del proceso contractual, funciona de dicha forma, lo cual permite dejar establecida las acciones citadas con anterioridad.</t>
  </si>
  <si>
    <t>Desde la Oficina Asesora de Auditoría interna se cercioró que el proceso de gestión jurídica de la IU. DIGITAL cuenta con las Cláusulas de Confidencialidad y de Propiedad Intelectual de la Minuta, estudios previos y contratos.
Se evidencia desde el Link que se Adjunta.</t>
  </si>
  <si>
    <t>El proceso de Contratación garantiza el cumplimiento de las cláusulas de confidencialidad y propiedad intelectual mediante un seguimiento riguroso, las cuales estan reflejadas en la mituta del contrato numeral 7 y en los estudios previos numeral 18 y 19, siendo documentos estandarizados y custodiados en el Modelo de Operación por Procesos - MOP.</t>
  </si>
  <si>
    <t>https://drive.google.com/drive/folders/1PG3EA_Gq__KSYbVvLOsMIxqUG-YrYQcE</t>
  </si>
  <si>
    <t>Se destacan las cláusulas de confidencialidad y propiedad intelectual correspondientes a los estudios previos, las cuales se encuentran debidamente reflejadas en el contrato y minuta de contratación.</t>
  </si>
  <si>
    <t xml:space="preserve">Realizar capacitación anual de propiedad intelectual y uso adecuado de la información </t>
  </si>
  <si>
    <t>Secretaria General</t>
  </si>
  <si>
    <t xml:space="preserve">Gestionar con el área competente de inducción y reinducción para realizar  capacitación anual de propiedad intelectual y uso adecuado de la información </t>
  </si>
  <si>
    <t>El equipo jurídico/Secretaría General
Dirección de Recursos Humanos</t>
  </si>
  <si>
    <t>Marzo</t>
  </si>
  <si>
    <t>A la fecha se viene trabajando en la gestión de la propiedad intelectual institucional en el marco de registros ante la DNDA (Dirección Nacional de Derechos de Autor) y diferentes procesos internos de acuerdo con las necesidades institucionales. 
Se presenta correo de solicitud para capacitación en propiedad intelectual.</t>
  </si>
  <si>
    <t>https://drive.google.com/drive/folders/1xjz_l2b4S2F2WPf7s7pw23UybD8QMFqq</t>
  </si>
  <si>
    <t xml:space="preserve">Se evidencia solicitud donde se solicitó la capacitación para ser realizada en el posterior cuatrimestre. </t>
  </si>
  <si>
    <t>La Oficina Asesora de Auditoría  interna  evidencia correo de solicitud de capacitación en el tema de Propiedad intelectual al área de Talento Humano el dia 05 abril de 2024. Se hace recomendación que entre las áreas encargadas se defina  fecha de la capacitación.</t>
  </si>
  <si>
    <t>A través del PIC "Plan Institucional de Capacitaciones" en el mes de junio se realizó capacitación en la IU. Digital en el tema de Propiedad Intelectual.</t>
  </si>
  <si>
    <t>https://drive.google.com/drive/folders/17_MDFtnWEkm_XGXTHnI51IExiTEJgM6Z</t>
  </si>
  <si>
    <t xml:space="preserve">Se visualiza la programación, la grabación y las memorias de la capacitación. </t>
  </si>
  <si>
    <t xml:space="preserve">La Oficina Asesora de Auditoría interna constató que el proceso de gestión jurídica de la IU. DIGITAL, aportó como evidencia las memorias de la capacitación en Propiedad Intelectual, Derechos de Autor, Protección de Obras, Normatividad.
igualmente, se envió la invitación a los colaboradores la pieza gráfica de la capacitación de la Política Propiedad Intelectual, la cual se realizó el día 18 de Junio por Google Meet. y el video realizado ese día con la Dra. Mónica Arango Zapata.
</t>
  </si>
  <si>
    <t>https://drive.google.com/drive/folders/15IYjuC0HDWbCoQeI9cmFrawYocRzkbVT</t>
  </si>
  <si>
    <t xml:space="preserve">Se evidencia la existencia de las memorias de la capacitación, así como el banner y la invitación dirigidos a la comunidad IUD. </t>
  </si>
  <si>
    <t>El equipo de contratación revisa y filtra anualmente de manera  adecuada, la información rendida en gestión transparente</t>
  </si>
  <si>
    <t>Equipo de contratación-Secretaría General</t>
  </si>
  <si>
    <t>Continua</t>
  </si>
  <si>
    <t xml:space="preserve">Revisar informe de auditoría realizado por ente control e implementar acciones de mejora en caso de aplicar </t>
  </si>
  <si>
    <t>El equipo de contratación/Secretaría General</t>
  </si>
  <si>
    <t>En caso de presentarse</t>
  </si>
  <si>
    <t>El equipo de contratación rinde de manera oportuna los contratos pertinentes en la plataforma destinada por la Contraloría General de Antioquia - Gestión Transparente</t>
  </si>
  <si>
    <t>https://drive.google.com/drive/folders/1Whg6Yvl0syQACkqqUH-ngJfi2cdcVTVc</t>
  </si>
  <si>
    <t xml:space="preserve">Se evidencia informe exportado de Gestión Transparente donde se evidencia el listado de la información contractual en esta plataforma. </t>
  </si>
  <si>
    <t xml:space="preserve"> La Oficina Asesora de Auditoria  interna evidencia listado de contratos en gestión transparente de la Contraloria General de Antioquia. </t>
  </si>
  <si>
    <t>El equipo de contratación cumple a tiempo con la rendición de los contratos correspondientes en la plataforma designada por la Contraloría General de Antioquia, garantizando así la transparencia de los procesos.</t>
  </si>
  <si>
    <t>https://drive.google.com/drive/folders/1J5LD5_dj4MGK1w2Qeb0cukJ_5X8bhrXW</t>
  </si>
  <si>
    <t xml:space="preserve">Se anexa listado de contratos en la plataforma de la CGA - Gestión Transparente. </t>
  </si>
  <si>
    <t xml:space="preserve">La Oficina Asesora de Auditoría interna Constató que el reporte por la plataforma de gestión transparente de la Contraloría general de Antioquia se realizó de manera oportuna el día 29 de julio de 2024.  del primer semestre del 2024.
Se evidencia con el reporte desde la Plataforma de Gestión Transparente.
</t>
  </si>
  <si>
    <t>El equipo de contratación cumple cabalmente con la obligación de rendir los contratos en la plataforma establecida por la Contraloría General de Antioquia, (Gestión Trasparente) asegurando así la máxima transparencia en los procesos.</t>
  </si>
  <si>
    <t>https://drive.google.com/drive/folders/1eAV5MkIWdLJrNX8N2hX0UaeYpR49x03U</t>
  </si>
  <si>
    <t>Se evidencia el listado de contratos que han sido revisados y reportados en el marco de la gestión transparente. Adicionalmente, se destaca los resultados obtenidos por parte de la auditoría a la rendición de la cuenta cada vigencia que desarrolla la Contraloría General de Antioquia, donde se evidencia que la Institución reporta la información dentro de los términos establecidos por este ente regulador, presentando un promedio histórico de cumplimiento del 99.6% desde la vigencia 2020 y 2024.</t>
  </si>
  <si>
    <t xml:space="preserve">Expedición de actos administrativos y actuaciones disciplinarias </t>
  </si>
  <si>
    <t xml:space="preserve">Investigaciones penales y disciplinarias por manipulación, alteración o desaparición de registros, documentos o expedientes, con el fin de favorecer intereses particulares </t>
  </si>
  <si>
    <t>Interés particular en el uso de información
Desconocimiento de las normas institucionales y de la legislación</t>
  </si>
  <si>
    <t>Posibilidad de afectación de la imagen institucional, de investigaciones penales y disciplinarias por manipulación, alteración o desaparición de registros, documentos o expedientes, con el fin de favorecer intereses particulares.</t>
  </si>
  <si>
    <t>Responder afirmativamente de SEIS a ONCE pregunta(s) genera un impacto mayor</t>
  </si>
  <si>
    <t>El equipo jurídico revisa y lleva control de inventarios de todos los procesos disciplinarios que se adelantan en la Institución.</t>
  </si>
  <si>
    <t>Director Jurídico-Secretaria General</t>
  </si>
  <si>
    <t>Documentado</t>
  </si>
  <si>
    <t>El equipo jurídico tiene una herramienta dispuesta por medio de un cuadro de control de inventario, donde se debe relacionar los procesos disciplinarios que se adelantan en la Institución contra funcionarios y ex funcionarios.
No se han presentado ningún incidente disciplinario en el primer cuatrimestre.</t>
  </si>
  <si>
    <t>https://drive.google.com/drive/folders/10lUyzSRYOcxugA-0yzGZN2_wcUCvM7t_</t>
  </si>
  <si>
    <t xml:space="preserve">Se evidencia el control realizado para los inventarios de todos los procesos disciplinarios de la Institución y se cuenta con respectivo radicado para cada uno de estos. </t>
  </si>
  <si>
    <t>La Oficina Asesora de Auditoría  interna evidencia  cuadro donde reposa información general  de los procesos disciplinarios que adelanta la Institución en el cuadro de control de inventario. Se recomienda información más amplia en especial en el último ítem "Estado a cuatrimestre ".</t>
  </si>
  <si>
    <t>La profesional especializada adscrita a la Dirección Jurídica de la Institución adelantó la instrucción de los procesos disciplinarios. Durante el segundo cuatrimestre de 2024, se ha registrado un nuevo proceso en el inventario, con radicado CDI 2024-001, allegado en junio de 2024. Los otros tres procesos en el inventario se encuentran en etapa de Investigación Disciplinaria.</t>
  </si>
  <si>
    <t>https://drive.google.com/drive/folders/1eNwodT0GG18Gjco2avwhbjoENqdq3ged</t>
  </si>
  <si>
    <t>Se cuenta con inventario de los procesos disciplinarios vigentes con su respectivo radicado y estado.</t>
  </si>
  <si>
    <t>Desde La Oficina Asesora de Auditoría  interna se evidencia la matriz en la cual reposa toda la información de los procesos disciplinarios que adelanta la Institución. Se recomienda al proceso de gestión Jurídica la posibilidad de analizar y estudiar en adicionar una columna a dicha matriz con el porcentaje de probabilidad que el proceso se gané o se pierda. y en tal caso que se tenga un porcentaje de análisis que se pierda el impacto que pueda generarse por la IU. DIGITAL.</t>
  </si>
  <si>
    <t xml:space="preserve">Para el tercer cuatrimestre el Profesional Especializado adelanto los procesos disciplinarios en la etapa de Instrucción, sin tener para el periodo procesos nuevos. A la fecha existe (01) un proceso en estudio y los tres que se encontraban en etapa de investigacion se encuentran archivados. </t>
  </si>
  <si>
    <t>https://drive.google.com/drive/folders/1PEmwJyb4XUHtuEmmT3ZHYkj9A9q-fwcE</t>
  </si>
  <si>
    <t>Se presenta un cuadro con los radicados, con el objetivo de realizar un seguimiento detallado de los inventarios asociados a todos los procesos disciplinarios registrados durante el último cuatrimestre del año.</t>
  </si>
  <si>
    <t xml:space="preserve">Realizar capacitación anual de la ley 1952 de 2019 “Código General Disciplinario” </t>
  </si>
  <si>
    <t>Directora de Recursos Humanos</t>
  </si>
  <si>
    <t xml:space="preserve">Solicitar a la Dirección de Recursos Humanos de manera anual una capacitación en materia de propiedad intelectual y uso adecuado de la información.  </t>
  </si>
  <si>
    <t>Junio</t>
  </si>
  <si>
    <t>La dirección de Recursos Humanos tiene programada esta capacitación para el segundo semestre conforme a planeación establecida dentro del Plan Institucional de Capacitaciones -PIC.</t>
  </si>
  <si>
    <t>Para este semestre no se cuenta con evidencias debido a que la capacitación se encuentra pendiente de desarrollo.</t>
  </si>
  <si>
    <t>Para este semestre no se cuenta con evidencias debido a que la capacitación se encuentra pendiente de desarrollo. Se recomienda al área responsable definir fecha de la capacitación.</t>
  </si>
  <si>
    <t>Capacitación ejecutada el 11 de julio de 2024</t>
  </si>
  <si>
    <t>https://drive.google.com/drive/folders/1cfC_C4OYwrb2FJud9vWlxCUoYUaj397S?usp=sharing</t>
  </si>
  <si>
    <t xml:space="preserve">Se anexan soportes donde se evidencia la ejecución de la capacitación en el mes de julio (memorias y listado de asistencia). </t>
  </si>
  <si>
    <t>La Oficina Asesora de Auditoría  interna se evidencia se comprobó  que se llevó a cabo el día 11 de julio de 2024, la capacitación de Derecho Disciplinario y Acoso Laboral, dictada por el señor: Daniel Jaime Gómez Alarcón. Igualmente se soporta con la Lista de asistencia y la pieza gráfica de la invitación a la capacitación presencial y la cual también se transmitió de manera virtual.</t>
  </si>
  <si>
    <t>Se realizó capacitación ley 1952 de 2019 “Código General Disciplinario”</t>
  </si>
  <si>
    <r>
      <rPr>
        <u/>
        <sz val="11"/>
        <color rgb="FF1155CC"/>
        <rFont val="Calibri"/>
      </rPr>
      <t>https://drive.google.com/drive/folders/1cfC_C4OYwrb2FJud9vWlxCUoYUaj397S?usp=sharing</t>
    </r>
  </si>
  <si>
    <t>Se llevó a cabo la capacitación sobre la Ley 1952 de 2019, "Código General Disciplinario". Además, se evidencian las campañas realizadas y la grabación correspondiente.</t>
  </si>
  <si>
    <t>El equipo Jurídico revisa, controla y pública los actos administrativos expedidos por la entidad.</t>
  </si>
  <si>
    <t>Después de la solicitud realizada por las diferentes dependencias de la Institución, se crea el acto administrativo con la respectiva revisión jurídica y posterior radicación de cada documento a través del sistema G+.</t>
  </si>
  <si>
    <t>https://drive.google.com/drive/folders/151BoHBBNPd3TM6Tjc7dqmvwv9zjjGG-z</t>
  </si>
  <si>
    <t xml:space="preserve">Se evidencia el reporte con la relación de los actos administrativos expedidos. </t>
  </si>
  <si>
    <t xml:space="preserve">La Oficina Asesora de Auditoría  Interna evidencia la existencia de herramienta para  control y publicación de los actos administrativos  expedidos. </t>
  </si>
  <si>
    <t>Desde la Dirección Jurídica se crea el acto administrativo, se remite para la proyección, se revisa, se aprueba, se envía a firma y luego se notifica o se publica; todo este procedimiento es realizado a través de la plataforma G+. 
 Dado que la plataforma G+ entró en vigencia en el segundo semestre de 2024, el equipo de gestión jurídica está realizando el cargue histórico. A la fecha se han cargado las Resoluciones Rectorales del 2019, 2020, 2021 y parte del 2022, y se continuará hasta finalizar el proceso</t>
  </si>
  <si>
    <t>https://drive.google.com/drive/folders/1sLMqzAbDhVdC-98HXJcAJfaDJo8poTuh</t>
  </si>
  <si>
    <t xml:space="preserve">El equipo Jurídico revisa, controla y pública los actos administrativos expedidos por la entidad.
Los actos administrativos pueden consultar a través del sistema de información G+, en el módulo de "Administración y Gestión Normativa":
https://iudigital.gmas.co/gmas/Inicio.gplus </t>
  </si>
  <si>
    <t xml:space="preserve">Desde La Oficina Asesora de Auditoría  interna se constató que el proceso de Gestión Jurídica cuenta con el Normograma Interno con lo actos administrativos expedidos en el primer semestre del 2024 y los cuales son ingresados y publicados al sistema de información G+.  Asimismo, cuentan con  el Normograma Externo de las normas relacionados con la actividad de la IU. DIGITAL. </t>
  </si>
  <si>
    <t xml:space="preserve">El equipo jurídico revisa, controla y pública los actos administrativos expedidos por la entidad.
Los actos administrativos pueden ser consultados a través del sistema de información G+, en el módulo de "Administración y Gestión Normativa":
https://iudigital.gmas.co/gmas/Inicio.gplus </t>
  </si>
  <si>
    <t>https://drive.google.com/drive/folders/1YAC7w6PamNVt5SVWgwYd1VEaY9h3zivi</t>
  </si>
  <si>
    <t>Se evidencian los actos administrativos en los normogramas, los cuales también están disponibles en G+.</t>
  </si>
  <si>
    <t>El Director de Tecnología asigna roles y perfiles para el manejo de los sistemas de información</t>
  </si>
  <si>
    <t xml:space="preserve">Director de Tecnología </t>
  </si>
  <si>
    <t>La asignación de roles y perfiles de los sistemas de información se realiza conforme a las necesidades institucionales, por parte de los administradores designados por el director de Tecnología.                                   
Se tiene establecido en el plan de mejoramiento la aprobación del documento (Borrador Política de Roles y Perfiles).                                     
Se cuenta con evidencia de Resolución Rectoral No. 202301641, por la cual se modifica la Resolución Rectoral No. 202301641 "Por la cual se adopta la Política de Protección de Datos para la Institución Universitaria Digital de Antioquia - IU Digital_ No. 202301810"</t>
  </si>
  <si>
    <t>https://drive.google.com/drive/folders/108em9_4DGoO8NHlERvZv0oBtPWDqA12a</t>
  </si>
  <si>
    <t xml:space="preserve">Se evidencia la Política de Protección de Datos y demás documentos con directrices para el manejo de los sistemas de información. </t>
  </si>
  <si>
    <t>La Oficina Asesora de Auditoría  Interna evidencia el borrador de la política de roles y perfiles,  plataformas académicas y resolución rectoral para el manejo de los sistemas de información. Se recomienda la expedición del acto administrativo en firme, ya que si  bien el borrador es un avance, no demuestra el cumplimiento de la actividad. Se recomienda dejar siempre abiertos los link para consulta de la Jefe de la Oficina Asesora ya que en el momento de evaluar tenía acceso restringido.</t>
  </si>
  <si>
    <t>Se adjunta el documento del borrador de la política de roles y perfiles que establece las directrices para la definición, asignación y gestión de roles y perfiles de usuario en la institución. Su propósito es asegurar que los usuarios tengan los permisos adecuados conforme a sus responsabilidades, promoviendo una gestión segura y controlada de los accesos.
Ademas se adjunta el documento de protección de datos  que define las normas y procedimientos para garantizar la protección y privacidad de los datos personales gestionados por la institución. Esta política asegura el cumplimiento de las normativas vigentes sobre protección de datos y establece medidas para salvaguardar la información sensible contra accesos no autorizados y violaciones de datos.</t>
  </si>
  <si>
    <t>AQ20</t>
  </si>
  <si>
    <t xml:space="preserve">Se anexa soporte correspondiente al borrador de la Política de Roles y Perfiles y se recomienda desarrollar acciones necesarias en pro de formalizar y socializar este documento. 
Adicionalmente, la Institución cuenta con Política de Protección de Datos vigente. </t>
  </si>
  <si>
    <r>
      <rPr>
        <sz val="11"/>
        <color theme="1"/>
        <rFont val="Calibri"/>
      </rPr>
      <t xml:space="preserve">La Oficina Asesora de Auditoría  interna se corroboró que el proceso de Gestión de la Tecnología cuenta con un </t>
    </r>
    <r>
      <rPr>
        <b/>
        <sz val="11"/>
        <color theme="1"/>
        <rFont val="Calibri"/>
      </rPr>
      <t>BORRADOR</t>
    </r>
    <r>
      <rPr>
        <sz val="11"/>
        <color theme="1"/>
        <rFont val="Calibri"/>
      </rPr>
      <t xml:space="preserve"> de la Política de Roles y Perfiles para la Institución Universitaria Digital de Antioquia y un</t>
    </r>
    <r>
      <rPr>
        <b/>
        <sz val="11"/>
        <color theme="1"/>
        <rFont val="Calibri"/>
      </rPr>
      <t xml:space="preserve"> BORRADOR</t>
    </r>
    <r>
      <rPr>
        <sz val="11"/>
        <color theme="1"/>
        <rFont val="Calibri"/>
      </rPr>
      <t xml:space="preserve"> de la Política de Protección de Datos.
Por lo anterior, y siendo congruentes con la Observación plasmada en la auditoría realizada en el mes de marzo sobre la Auditoría al MODELO DE SEGURIDAD Y PRIVACIDAD DE LA INFORMACIÓN, se recomienda realizar las gestiones para que dichas Políticas sean aprobadas y socializadas, de tal manera que tengan fuerza vinculante de obligatorio cumplimiento  para todos los colaboradores de la IU. DIGITAL. </t>
    </r>
  </si>
  <si>
    <t>Se adopta la Política de Roles y Perfiles de la Institución
Universitaria Digital de Antioquia a traves de la RESOLUCIÓN RECTORAL No. 202402462
24 días del mes de Octubre de 2024.</t>
  </si>
  <si>
    <t xml:space="preserve">Roles y Perfiles </t>
  </si>
  <si>
    <t>Se evidencia la Política para la adopción de roles y perfiles dentro de la Institución.</t>
  </si>
  <si>
    <t xml:space="preserve">Elaboración de contratos </t>
  </si>
  <si>
    <t xml:space="preserve">Posibilidad de afectación de la imagen institucional por investigaciones penales y disciplinarias por celebración indebida de contratos para beneficio propio o de un tercero </t>
  </si>
  <si>
    <t>Conflicto de interés
Deficiencias en conocimiento de normativa
Manipulación de perfiles</t>
  </si>
  <si>
    <t xml:space="preserve">Posibilidad de afectación de la imagen institucional por investigaciones penales y disciplinarias por celebración indebida de contratos para beneficio propio o de un tercero  </t>
  </si>
  <si>
    <t>Responder afirmativamente de DOCE a DIECINUEVE pregunta(s) genera un impacto catastrófico</t>
  </si>
  <si>
    <t>El equipo de Contratación aplica cada uno de los pasos del procedimiento contractual</t>
  </si>
  <si>
    <t xml:space="preserve">El equipo de Contratación/ Secretaría General </t>
  </si>
  <si>
    <t>Sin Registro</t>
  </si>
  <si>
    <t>Revisar procedimiento contractual y realizar ajustes en caso de ser necesario</t>
  </si>
  <si>
    <t>El equipo de contratación/Secretaria General</t>
  </si>
  <si>
    <t>Agosto</t>
  </si>
  <si>
    <t>El equipo de contratación ejecuta lo establecido en el Manual de Contratación, en cada una de sus diferentes etapas: Precontractual, Contractual y Poscontractual.</t>
  </si>
  <si>
    <t>https://drive.google.com/drive/folders/1Exvy92Ttb375zrxd1Twbo5aGRkd8bpZx</t>
  </si>
  <si>
    <t>Se cuenta con procedimiento y Manual de Contratación y se valida el desarrollo de las etapas contractuales. 
Adicionalmente, la Institución reporta la información contractual a través de la plataforma estatal SECOP II, donde se desarrolla la contratación conforme a lo establecido a los requerimientos de ley y la misma puede ser consultada línea.</t>
  </si>
  <si>
    <t>La Oficina Asesora de Auditoría  Interna  verifica  que en la entidad existe el Manual y procedimiento de contratación e información reportada en plataforma SECOP ll.  Se observa que solo existe una versión de dicho Manual de la vigencia 2019, se recomienda en aras de la mejora continua que exige la gestión contractual al interior de la entidad, realizar actualización y adoptarlo bajo acto administrativo.</t>
  </si>
  <si>
    <t>En cumplimiento del Manual de Contratación, el equipo lleva a cabo todas las etapas del proceso contractual (precontractual, contractual y postcontractual), Cabe mencionar; que a la fecha se tiene un gran avance en la estructuración de un nuevo manual de Contratación.</t>
  </si>
  <si>
    <t>https://drive.google.com/drive/folders/1rzSm3vjmW3WXTzd1SOOfaX8G40TkKwra</t>
  </si>
  <si>
    <t>Se evidencia el Manual y Procedimiento de Contratación y la reunión agendada para hacer seguimiento y ejecución de los pasos de los correspondientes documentos generados. 
Es de aclarar que la Institución cuenta con el respectivo Manual desde la vigencia 2019, como proceso de mejora y conforme a los cambios y necesidades que ha presentado la IU Digital, el mismo se encuentra en proceso de actualización.</t>
  </si>
  <si>
    <t>Desde la Oficina Asesora de Auditoría Interna se constató que el proceso de Contratación y de Secretaría General cuenta con el Manual de Contratación expedido mediante Resolución Rectoral 124 de agosto de 2019, Asimismo cuenta con el Anexo del Manual de contratación y el Procedimiento de Contratación de octubre del 2022.
Igualmente, se realizó la socialización del Manual de Contratación con el equipo de trabajo el día 5 de junio de 2024 y se soporta con la invitación a la reunión.</t>
  </si>
  <si>
    <t>El equipo de contratación sigue al pie de la letra todas las etapas del proceso contractual. Cabe resaltar que a la fecha se está actualizando el manual, una vez este finalizado este documento, se procederá con etapa de socialización del mismo.</t>
  </si>
  <si>
    <t>https://drive.google.com/drive/folders/1k_IRoP71HtqOX8ppV4yfEj2oL0YRLXhz</t>
  </si>
  <si>
    <t>Se dispone del procedimiento contractual, el cual se ha seguido de manera detallada durante el último cuatrimestre. Además, se presenta una captura de pantalla como evidencia de los flujos de aprobación en Secop II, donde el proceso de contratación se encuentra automátizado en la plataforma del estado.</t>
  </si>
  <si>
    <t xml:space="preserve">Solicitar a la Dirección de Recursos Humanos de manera anual una capacitación en materia de contratación estatal. </t>
  </si>
  <si>
    <t>La dirección de Recursos Humanos tiene programada esta capacitación para el segundo semestre conforme a la planeación del PIC.</t>
  </si>
  <si>
    <t xml:space="preserve">Para este semestre no se cuenta con evidencias debido a que la capacitación se encuentra pendiente de ejecución. </t>
  </si>
  <si>
    <t>Para este semestre no se cuenta con evidencias debido a que la capacitación se encuentra pendiente de ejecución. Se recomienda programar fecha de realización.</t>
  </si>
  <si>
    <t xml:space="preserve">Se evidencia la ejecución de la capacitación en el mes de julio con las memorias y listado de asistencia. </t>
  </si>
  <si>
    <t>Se realizó la capacitación en la ley 1952 de 2019 “Código General Disciplinario. Se evidencian las campañas realizadas y la grabación.</t>
  </si>
  <si>
    <t>El equipo de contratación realiza revisión jurídica del estudio previo vs la documentación aportada en la etapa precontractual.</t>
  </si>
  <si>
    <t>El equipo de contratación realiza la respectiva revisión de manera minuciosa de los diferentes procesos que ingresan a la Institución, acogiéndose a las listas de chequeo designadas para cada uno.</t>
  </si>
  <si>
    <t>https://drive.google.com/drive/folders/1XpTuuZR9Wh7Vm3De_GugWxeJEu_CBrxB</t>
  </si>
  <si>
    <t>Se evidencian las listas de chequeo como herramienta de validación de la documentación que debe estar en cada proceso en su etapa precontractual.</t>
  </si>
  <si>
    <t xml:space="preserve"> La Oficina Asesora de Auditoria  Interna  evidencia la existencia de formatos de listas de chequeo para la revisión de documentación aportada para la etapa precontractual. </t>
  </si>
  <si>
    <t>Mediante una revisión detallada, el equipo de Contratación verifica que todos los procesos cumplan con los criterios especificados para cada caso, según la lista de chequeo establecida.</t>
  </si>
  <si>
    <t>https://drive.google.com/drive/folders/125cKofcHJuppGfIRDo0jSNmH8S1SxD30</t>
  </si>
  <si>
    <t xml:space="preserve">La IU Digital cuenta con recursos humanos, destinados a operar los procesos contractuales, donde en pro de ejecutar un proceso estandarizado, se cuenta las listas de chequeo revisadas, las cuales permiten validar el estudio previo vs la documentación aportada en la etapa precontractual. También se cuenta con un cuadro de control, donde se asigna cada proceso a un abogado, el cual es el encargado de revisar la documentación conforme a los procedimientos y normatividad vigente. </t>
  </si>
  <si>
    <t>Desde la Oficina Asesora de Auditoría Interna se comprobó que el proceso de Contratación y de Secretaría General en cumplimiento del Manual de Contratación se lleva a cabo todas las etapas del proceso contractual (precontractual, contractual y postcontractual) confrontando con la lista de chequeo lo cual permite la validación de la información.</t>
  </si>
  <si>
    <t>A través de una minuciosa revisión, el equipo de Contratación asegura que todos los procesos se ajusten estrictamente a los criterios establecidos en la lista de chequeo para cada caso particular.</t>
  </si>
  <si>
    <t>https://drive.google.com/drive/folders/1a_0sXW1l-45w9K_kWRfIveXM_nqfhAiV</t>
  </si>
  <si>
    <t>Se dispone de control a través de las listas de chequeo que permiten verificar la concordancia de la información, garantizando así la continuidad del proceso contractual.</t>
  </si>
  <si>
    <t>Elaboración de actos administrativos y de contratos</t>
  </si>
  <si>
    <t>Reputacional</t>
  </si>
  <si>
    <t>investigaciones penales y disciplinarias por conflicto de intereses para beneficio propio o de un tercero</t>
  </si>
  <si>
    <t>Falta de principios éticos frente a la Función Pública.
Beneficio particular</t>
  </si>
  <si>
    <t>Posibilidad de afectación de la imagen institucional por investigaciones penales y disciplinarias por conflicto de intereses para beneficio propio o de un tercero</t>
  </si>
  <si>
    <t>El equipo de Secretaría General, ajusta la normativa interna en armonía con la ley 1952 de 2019 “Código General Disciplinario” y la resolución rectoral No. 1076  “Por la cual se adopta el Manual de Conflictos de Intereses de la Institución Universitaria Digital de Antioquia – IU. Digital"</t>
  </si>
  <si>
    <t xml:space="preserve">Secretaria General </t>
  </si>
  <si>
    <t>Automático</t>
  </si>
  <si>
    <t>Proyectar acto administrativo para la revisión y aprobación del Consejo Directivo sobre el ajuste normativo en materia disciplinaria</t>
  </si>
  <si>
    <t>Secretaría General</t>
  </si>
  <si>
    <t>Julio</t>
  </si>
  <si>
    <t>Todas las disposiciones se encuentran reguladas en el acuerdo directivo No. 20230141 del 16 de noviembre del 2023 y Resolución Rectoral No. 1076 07 de septiembre de 2022 “Por la cual se adopta el Manual de Conflictos de Intereses de la Institución Universitaria Digital de Antioquia – IU. Digital".</t>
  </si>
  <si>
    <t>https://drive.google.com/drive/folders/1qkvpbbS-fKZmkWRApBp4dHMEowe3LDtF</t>
  </si>
  <si>
    <t>Se evidencia el Manual de Conflicto de Intereses debidamente formalizado.</t>
  </si>
  <si>
    <r>
      <rPr>
        <sz val="11"/>
        <color theme="1"/>
        <rFont val="Calibri"/>
      </rPr>
      <t xml:space="preserve">La Oficina Asesora de Auditoria  interna evidencia la existencia del Manual de Conflicto de Intereses adoptado bajo Resolución Rectoral  </t>
    </r>
    <r>
      <rPr>
        <u/>
        <sz val="11"/>
        <color rgb="FF1155CC"/>
        <rFont val="Calibri"/>
      </rPr>
      <t>https://iudigital.gmas.co/gmas/VisualizacionDocumento.public?documento=0000000353</t>
    </r>
    <r>
      <rPr>
        <sz val="11"/>
        <color theme="1"/>
        <rFont val="Calibri"/>
      </rPr>
      <t xml:space="preserve"> .  Se recomienda socialización y capacitación a funcionarios y contratistas.</t>
    </r>
  </si>
  <si>
    <t>La IU. Digital cuenta con la Resolución 1076 de 2022, Manual de Conflictos de Intereses. Aparte del Manual mencionado, se adelantaron procesos de capacitación a todos sus funcionarios y contratista respecto al conflicto de interés, a través del PIC "Plan Institucional de Capacitaciones", día 1 de agosto de 2024. Asimismo, se realizó capacitación sobre el régimen general disciplinario el 11 de julio del presente año</t>
  </si>
  <si>
    <t>https://drive.google.com/drive/folders/1wJJFiGypFGb7RgtqbxdQNFSKq8okbP6v</t>
  </si>
  <si>
    <t>El proceso cuenta con el Manual de Conflictos de Intereses, adoptado bajo acto administrativo. También, se anexa soporte de capacitaciones, las cuales permiten asegurar su comprensión y aplicación adecuada.</t>
  </si>
  <si>
    <t xml:space="preserve">Desde la Oficina Asesora de Auditoría Interna se cercioró que la IU. DIGITAL cuenta con RESOLUCIÓN RECTORAL No. 1076
07 de septiembre de 2022, Por la cual se adopta el Manual de Conflictos de Intereses. 
Asimismo, se evidencia que se realizó capacitación el día 11 de julio de 2024 sobre el Código General Disciplinario, Además, se realizó la capacitación sobre el Conflictos de Interés el día 01 de agosto. Lo anterior, enmarcado en el Plan Institucional de capacitaciones -PIC del 2024.
Se soporta con las piezas gráficas de las invitaciones a las capacitaciones y pantallazo de la capacitación realizada.
</t>
  </si>
  <si>
    <t xml:space="preserve">Para este trimestre se actualizó la Politica de Integridad de la Institución, la cual cuenta con un acápite sobre los conflictos de interes. </t>
  </si>
  <si>
    <t>https://drive.google.com/drive/folders/1k6YOXNXeAHAKvbHTgkssaXbfaM74ro7S</t>
  </si>
  <si>
    <t>Se cuenta con una Política de Integridad alineada con la normativa vigente y en concordancia con la Ley 1952 de 2019.</t>
  </si>
  <si>
    <t>El equipo jurídico realiza campaña anual preventiva en materia de conflicto de intereses</t>
  </si>
  <si>
    <t>Director Jurídico-Secretaría General</t>
  </si>
  <si>
    <t xml:space="preserve">Solicitar a la Dirección de Comunicaciones, la divulgación de campaña preventiva en la materia. </t>
  </si>
  <si>
    <t>Como esta actividad se realiza anualmente, se tiene programada para desarrollarse en el segundo semestre del 2024.</t>
  </si>
  <si>
    <t>N/A</t>
  </si>
  <si>
    <t xml:space="preserve">Se encuentra pendiente la actividad programada para el segundo semestre. </t>
  </si>
  <si>
    <t>Según información reportada por el área encargada se encuentra pendiente la actividad, la cual estaría programada para el segundo semestre. Se recomienda fijar fecha de realización de la actividad.</t>
  </si>
  <si>
    <t>La campaña preventiva en materia de conflicto de intereses se encuentra planeada para su ejecución durante el tercer cuatrimestre 2024. El equipo de la Dirección Jurídica se ha reunido en el presente cuatrimestre planeando la ejecución de la campaña con el apoyo interinstitucional de otras áreas para su realización.
 Adicionalmente, a través del PIC "Plan Institucional de Capacitaciones", se realizó capacitación el día 1 de agosto de 2024.</t>
  </si>
  <si>
    <t>https://drive.google.com/drive/folders/11ZR90O22WE27LY5WTX8PAN2ItHoZIbvp</t>
  </si>
  <si>
    <t xml:space="preserve">Se cuenta con soporte donde se evidencia la capacitación en material del día 1 de agosto de 2024.
También se ha documentado avances de la campaña requerida por medio de un guión. </t>
  </si>
  <si>
    <t xml:space="preserve">Desde el proceso de Gestión Jurídica se solicitó el acompañamiento  para la creación de campaña sobre conflicto de interes a la dependencia de comunicaciones, con la finalidad de socializarla con los funcionarios y colabores de la Institución. </t>
  </si>
  <si>
    <t>https://drive.google.com/drive/folders/10UM3S7JpzJ1Cf5MS73M6anpl9ZmjAD_1</t>
  </si>
  <si>
    <t>Se presenta el guion de la campaña junto con la solicitud a Comunicaciones, y posteriormente se lleva a cabo su divulgación.</t>
  </si>
  <si>
    <t xml:space="preserve">El equipo de Secretaría General, genera certificado de declaración juramentada de conflicto de intereses para dar paso con el proceso contractual. </t>
  </si>
  <si>
    <t>Proyectar formato para declaración de conflicto de intereses</t>
  </si>
  <si>
    <t>Abril</t>
  </si>
  <si>
    <t>Actualmente el equipo de Contratación cuenta con el formato GJ-F-011 Autorización consulta Certificados Persona Natural V05, documento indispensable para dar continuidad a los diferentes procesos que se adelantantan en la Entidad, y en la cual reposa declaración juramentada de conflicto de intereses.</t>
  </si>
  <si>
    <t>https://drive.google.com/drive/folders/1sXBSeTPHZIb6rkHh77XvUISz2YqlKX3m</t>
  </si>
  <si>
    <t xml:space="preserve">Se evidencian los documentos de certificado de declaración juramentada de conflicto de intereses para dar continuidad con el proceso precontractual. </t>
  </si>
  <si>
    <t xml:space="preserve">La Oficina Asesora de Auditoría  Interna evidencia formato para Declaración Juramentada de Conflicto de Intereses. </t>
  </si>
  <si>
    <t>El formato GJ-F-011, Autorización consulta Certificados Persona Natural V05, es un documento obligatorio que el equipo de contratación exige para iniciar y desarrollar cualquier proceso contractual dentro de la Entidad. Dicho formato incluye una declaración juramentada que garantiza la imparcialidad en los procesos</t>
  </si>
  <si>
    <t>https://drive.google.com/drive/folders/1TVCKpXwyCD1qPAbOPMmZPbcwvMJ_Bjsh</t>
  </si>
  <si>
    <t xml:space="preserve">Se cuenta con la documentación iindicada para dar paso con el proceso contractual. </t>
  </si>
  <si>
    <t xml:space="preserve"> La Oficina Asesora de Auditoría Interna verificó que la IU. DIGITAL, cuenta con el formato GJ-F-011, Autorización consulta Certificados Persona Natural V05, es un documento obligatorio que el equipo de contratación exige para iniciar y desarrollar cualquier proceso contractual. Dicho formato incluye una declaración juramentada que garantiza la imparcialidad en el proceso contractual.</t>
  </si>
  <si>
    <t>En el certificado de consulta de descarga de antecedentes, tanto de persona natural como jurídica, reposa declaración juramentada, la cual debe de ser firmada en la etapa precontractual.</t>
  </si>
  <si>
    <t>https://drive.google.com/drive/folders/1ZwHgYsULloGvgLDWasiGS3JJBY2UgfMK</t>
  </si>
  <si>
    <t>Se presentan los formatos de autorización, los cuales están estandarizados en el MOP y disponibles en G+. Además, el certificado de consulta de antecedentes, tanto para persona natural como jurídica, incluye una declaración juramentada que debe ser firmada en la etapa precontractual.</t>
  </si>
  <si>
    <t xml:space="preserve">Ejecutar funciones establecidas en el manual de funciones </t>
  </si>
  <si>
    <t>Extralimitación de funciones favoreciendo intereses particulares</t>
  </si>
  <si>
    <t>Conflicto de interés/
Desconocimiento de la normatividad vigente</t>
  </si>
  <si>
    <t>Posibilidad de afectación disciplinaria y de pérdida de imagen institucional por extralimitación de funciones favoreciendo intereses particulares</t>
  </si>
  <si>
    <t xml:space="preserve">Directora de Recursos Humanos </t>
  </si>
  <si>
    <r>
      <rPr>
        <sz val="11"/>
        <color theme="1"/>
        <rFont val="Calibri"/>
      </rPr>
      <t>La Secretaría General, solicita a la Dirección de Recursos Humanos, la capacitación anual de la ley 1952 de 2019 “</t>
    </r>
    <r>
      <rPr>
        <i/>
        <sz val="11"/>
        <color theme="1"/>
        <rFont val="Calibri"/>
      </rPr>
      <t xml:space="preserve">Código General Disciplinario” </t>
    </r>
  </si>
  <si>
    <t>La dirección de Recursos Humanos tiene programada esta capacitación para el segundo semestre de acuerdo con la planeación del Plan Institucional de Capacitaciones -PIC.</t>
  </si>
  <si>
    <t xml:space="preserve">No se cuenta con evidencias debido a que la actividad esta planificada para el segundo semestre. </t>
  </si>
  <si>
    <t>Según la información entregada por el área responsable, no se cuenta con evidencias debido a que la actividad esta planificada para el segundo semestre. Se recomienda generar fecha de capacitación.</t>
  </si>
  <si>
    <r>
      <rPr>
        <u/>
        <sz val="11"/>
        <color rgb="FF1155CC"/>
        <rFont val="Calibri"/>
      </rPr>
      <t>https://drive.google.com/drive/folders/1cfC_C4OYwrb2FJud9vWlxCUoYUaj397S?usp=sharing</t>
    </r>
  </si>
  <si>
    <t>El equipo de Recursos Humanos, orienta en la adopción de la metodología y suministra los instrumentos para la formalización de los acuerdos de gestión y posteriormente los archiva en el historial laboral.</t>
  </si>
  <si>
    <t>Detectivo</t>
  </si>
  <si>
    <t>Reducir (compartir)</t>
  </si>
  <si>
    <t>La Dirección de Recursos Humanos hace entrega del formato para concertar acuerdos de gestión y capacita al personal Directivo en el uso de la plataforma Gestión Positiva para realizar los seguimientos y evaluación; consolida la información y la archiva.</t>
  </si>
  <si>
    <t>https://drive.google.com/file/d/1Cuv4P5rmRtSzQutW-kkZH2BFuCXAEUmU/view?usp=sharing</t>
  </si>
  <si>
    <t>Se cuenta con herramienta para la suscripción de los acuerdos de gestión.</t>
  </si>
  <si>
    <t>La Oficina Asesora de Auditoría Interna evidencia correo enviado a los Directivos de la IU.Digital desde Recursos Humanos: " De acuerdo con lo establecido en la Circular 003 del 2022 - Acuerdos de Gestión, les solicitamos amablemente enviar la concertación de los acuerdos de gestión para el año 2024. Para facilitar el proceso, les pedimos que envíen los documentos con las firmas correspondientes del Superior Jerárquico y el Gerente Público a la Dirección de Recursos Humanos, utilizando el siguiente correo electrónico:ndir gestion humana@iudigital.edu.co
Adicionalmente, les solicitamos enviar una copia al siguiente correo:
profesional gestion humana@iudigital.edu.co "Por favor hacer entrega de los documentos entre el miércoles 28 de febrero y el viernes 15 de marzo.
Nota 1. Para diligenciar la columna C, se adjunta Plan de Acción 2024 (apoya Dirección de Planeación).
Nota 2. La columna D, compromisos gerenciales, enfocado al cumplimiento de los objetivos institucionales. para la suscripción de los acuerdos de gestión. "</t>
  </si>
  <si>
    <t>Se reciben, archivan y se envían a gestión positiva para iniciar proceso y evaluar a través de esa plataforma.</t>
  </si>
  <si>
    <t>https://drive.google.com/drive/folders/1gjpmV93eEI1jGLlfqNiE5Hn8LVBUGKX7</t>
  </si>
  <si>
    <t xml:space="preserve">Se evidencia los acuerdos de gestión 2024, y que se encuentra en proceso el cargue de información en la plataforma G+ para surtir el seguimiento a través del sistema. Es necesario el cargue de esta información para la ejecución completa y efectiva del control establecido.  </t>
  </si>
  <si>
    <t>La Oficina Asesora de Auditoría Interna evidencia los Acuerdos de Gestión suscritos con los Directivos de la IU.Digital De acuerdo con lo establecido en la Circular 003 del 2022.
Igualmente se observa que realizaron los ajustes sugeridos del primer seguimiento realizado  por la Oficina Asesora de Auditoría sobre: 
Nota 1. Para diligenciar la columna C, se adjunta Plan de Acción 2024 (apoya Dirección de Planeación).
Nota 2. La columna D, compromisos gerenciales, enfocado al cumplimiento de los objetivos institucionales. para la suscripción de los acuerdos de gestión. "</t>
  </si>
  <si>
    <t>Se adjunta acuerdos de gestión en el formato establecido para concertación de acuerdos de gestión y circular N°003 de 2022, resolución rectoral 889 de marzo 12 de 2022</t>
  </si>
  <si>
    <t>https://drive.google.com/drive/folders/1wqnq2hA_mQRJwSGMEkK38FxWZPo2PjT8?usp=sharing</t>
  </si>
  <si>
    <t>Se cuenta con los acuerdos de gestión y la normativa interna que los respalda dentro de la Institución.</t>
  </si>
  <si>
    <t>El equipo de Planeación suministra la información referente al Plan de Desarrollo y Plan de acción anual a través del seguimiento oportuno de los acuerdos de gestión .</t>
  </si>
  <si>
    <t>Director de Planeación</t>
  </si>
  <si>
    <t>Correctivo</t>
  </si>
  <si>
    <t>Desde la Dirección de Planeación se construyó y llevó para aprobación el Plan de Acción de la vigencia 2024 ante el Comité de Gestión y Desempeño y los diversos planes institucionales que se integran a este. El mismo reposa en el sitio web y es de conocimiento del equipo directivo; allí, se establecen las metas que cada uno de los gerentes públicos deben cumplir. 
Con respecto al seguimiento de los acuerdos de gestión, se desarrolló este mismo para la vigencia 2023 y a la fecha, se encuentra en proceso de concertación por parte de las dependencias los acuerdos de la vigencia 2024.</t>
  </si>
  <si>
    <r>
      <rPr>
        <u/>
        <sz val="11"/>
        <color rgb="FF1155CC"/>
        <rFont val="Calibri"/>
      </rPr>
      <t>https://drive.google.com/drive/folders/1z35w5G45MpaVacSRmritcG_337roIzpX?usp=sharing</t>
    </r>
    <r>
      <rPr>
        <u/>
        <sz val="11"/>
        <color rgb="FF0000FF"/>
        <rFont val="Calibri"/>
      </rPr>
      <t xml:space="preserve">
 </t>
    </r>
    <r>
      <rPr>
        <u/>
        <sz val="11"/>
        <color rgb="FF1155CC"/>
        <rFont val="Calibri"/>
      </rPr>
      <t>https://drive.google.com/drive/folders/1zXr7LuJK3JLzFWa5KDEyZ26TIFXTf0e-?usp=drive_link</t>
    </r>
  </si>
  <si>
    <t xml:space="preserve">Se evidencian los acuerdos de gestión con información referente al Plan de Desarrollo y Plan de acción anual para la vigencia 2024.  
</t>
  </si>
  <si>
    <r>
      <rPr>
        <sz val="11"/>
        <color theme="1"/>
        <rFont val="Calibri"/>
      </rPr>
      <t xml:space="preserve">La Oficina Asesora de Auditoría  interna  evidencia plan de desarrollo, el Plan de Acción Anual para la vigencia 2024 y carpeta con seguimiento a los acuerdos de gestión, donde se evidencian las metas que ser deben cumplir. </t>
    </r>
    <r>
      <rPr>
        <u/>
        <sz val="11"/>
        <color rgb="FF1155CC"/>
        <rFont val="Calibri"/>
      </rPr>
      <t>https://www.iudigital.edu.co/index.php/planeacion-presupuesto-informes/plan-accion?highlight=WyJwbGFuIiwiZGUiLCJhY2Npb24iXQ==</t>
    </r>
    <r>
      <rPr>
        <sz val="11"/>
        <color theme="1"/>
        <rFont val="Calibri"/>
      </rPr>
      <t xml:space="preserve"> .</t>
    </r>
  </si>
  <si>
    <t>La información es socializada por parte de la Dirección de Planeación de acuerdo con seguimiento del anterior cuatrimestre. 
Se cuenta con:
 1. Concertación de los Acuerdos de Gestión de la vigencia 2024. 
 2. Seguimiento del Plan de Acción vigencia 2024, con un cumplimiento del 68% al 30 de junio de 2024.</t>
  </si>
  <si>
    <r>
      <rPr>
        <u/>
        <sz val="11"/>
        <color rgb="FF1155CC"/>
        <rFont val="Calibri"/>
      </rPr>
      <t>https://drive.google.com/drive/folders/1zXr7LuJK3JLzFWa5KDEyZ26TIFXTf0e-</t>
    </r>
    <r>
      <rPr>
        <u/>
        <sz val="11"/>
        <color rgb="FF000000"/>
        <rFont val="Calibri"/>
      </rPr>
      <t xml:space="preserve"> 
 </t>
    </r>
    <r>
      <rPr>
        <u/>
        <sz val="11"/>
        <color rgb="FF1155CC"/>
        <rFont val="Calibri"/>
      </rPr>
      <t>https://docs.google.com/spreadsheets/d/1R1HGkKLJfJmac39CI1I236E7cfnyqAQv/edit?usp=sharing&amp;ouid=102423819453007319859&amp;rtpof=true&amp;sd=true</t>
    </r>
    <r>
      <rPr>
        <u/>
        <sz val="11"/>
        <color rgb="FF000000"/>
        <rFont val="Calibri"/>
      </rPr>
      <t xml:space="preserve"> </t>
    </r>
  </si>
  <si>
    <t>Se evidencia la ejecución del control en cuanto a la información referente al Plan de Desarrollo y Plan de acción anual y la concertación oportuna de los acuerdos de gestión vigencia 2024.</t>
  </si>
  <si>
    <t xml:space="preserve">La Oficina Asesora de Auditoría  interna  confirma que la Dirección de Planeación envía a la Dirección de Gestión Humana la información para la calificación y seguimiento de los Acuerdos de Gestión el plan de desarrollo, el Plan de Acción Anual para la vigencia 2024.
Se evidencia con los Acuerdos de Gestión y su Evaluación del Primer semestre del 2024.
</t>
  </si>
  <si>
    <t>La información es socializada por parte de la Dirección de Planeación de acuerdo con la información suministrada en seguimientos anteriores. 
A la fecha se cuenta con la concertación de los Acuerdos de Gestión de la vigencia 2024 y el seguimiento del Plan de Acción vigencia 2024 que está alineado a estos, tiene un cumplimiento del 85% al cierre de la vigencia 2024.</t>
  </si>
  <si>
    <r>
      <rPr>
        <sz val="11"/>
        <rFont val="Calibri"/>
      </rPr>
      <t xml:space="preserve">https://drive.google.com/drive/folders/1zXr7LuJK3JLzFWa5KDEyZ26TIFXTf0e- 
  </t>
    </r>
    <r>
      <rPr>
        <u/>
        <sz val="11"/>
        <color rgb="FF1155CC"/>
        <rFont val="Calibri"/>
      </rPr>
      <t>https://docs.google.com/spreadsheets/d/1jwhE_R-HwQRaayATPrBPEg_d-dy9Ztox/edit?usp=sharing&amp;ouid=109641718908319363677&amp;rtpof=true&amp;sd=true
https://docs.google.com/presentation/d/1_ydWjSeQwAi5cPhC1oxZ7Kd68oPlSplH/edit?usp=sharing&amp;ouid=104727923221126274360&amp;rtpof=true&amp;sd=true</t>
    </r>
  </si>
  <si>
    <t>Se evidencia la información relacionada con el Plan de Desarrollo y el Plan de Acción Anual mediante el seguimiento oportuno de los acuerdos de gestión.</t>
  </si>
  <si>
    <t>La Directora de Recursos Humanos consolida la información enviada por todas las áreas para elaborar el manual de funciones de la Institución.</t>
  </si>
  <si>
    <t>Director Recursos Humanos</t>
  </si>
  <si>
    <t>La dirección de Recursos Humanos tiene programada esta capacitación para el segundo semestre desde el PIC.</t>
  </si>
  <si>
    <r>
      <rPr>
        <u/>
        <sz val="11"/>
        <color rgb="FF000000"/>
        <rFont val="Calibri"/>
      </rPr>
      <t xml:space="preserve">Para este semestre no se cuenta con evidencias debido a que la actividad está planificada para el segundo semestre. 
Se aclara que a la fecha, se cuenta con Manual de Funciones y Competencias Laborales por medio de la Resolución Rectoral 367 y el mismo reposa en el sitio web institucional </t>
    </r>
    <r>
      <rPr>
        <u/>
        <sz val="11"/>
        <color rgb="FF1155CC"/>
        <rFont val="Calibri"/>
      </rPr>
      <t>https://www.iudigital.edu.co/index.php/informacion-entidad/mision-vision-funciones-deberes.</t>
    </r>
    <r>
      <rPr>
        <sz val="11"/>
        <color theme="1"/>
        <rFont val="Calibri"/>
      </rPr>
      <t xml:space="preserve"> Al tratar de verificar evidencia desde Planeación no se puede abrir y sale error </t>
    </r>
    <r>
      <rPr>
        <u/>
        <sz val="11"/>
        <color rgb="FF1155CC"/>
        <rFont val="Calibri"/>
      </rPr>
      <t>404.Se</t>
    </r>
    <r>
      <rPr>
        <sz val="11"/>
        <color theme="1"/>
        <rFont val="Calibri"/>
      </rPr>
      <t xml:space="preserve"> recomienda verificar los link de las evidencias.</t>
    </r>
  </si>
  <si>
    <t>Según información de la dirección de Recursos Humanos  se tiene programada esta capacitación para el segundo semestre desde el PIC. Se recomienda entregar como evidencia la fecha en que se realizará la capacitación.</t>
  </si>
  <si>
    <t>Se aprueba manual de funciones mediante Resolución Rectoral 202402162</t>
  </si>
  <si>
    <t>https://drive.google.com/drive/folders/1QPCl8Rj6mDRgyEprvO_8hfMhb7bx-rBH?usp=sharing</t>
  </si>
  <si>
    <t>Se evidencia la actualización del Manual Específico de Funciones y Competencias Laborales vigencia 2024.  
Considerando que el proceso de Gestión del Talento Humano es el encargado de liderar la creación de los perfiles de cargos, es importante replantear la redacción informada. De lo contrario, podría quedar en manos de los distintos procesos y personas la asignación de responsabilidades según su criterio, lo cual podría generar inconsistencias. Por ello, desde la Dirección de Planeación, se sugiere a la Dirección de Recursos Humanos ser el encargado de enviar el documento final, previa realización de un análisis detallado con cada líder correspondiente.</t>
  </si>
  <si>
    <t>La Oficina Asesora de Auditoría  Interna  Constató que la IU. DIGITAL cuenta con la  RESOLUCIÓN RECTORAL No. 202402162
26 días del mes de Junio de 2024 Por la cual se expide el Manual Específico de Funciones, Requisitos y Competencias
laborales para los empleos de la planta global.
Asimismo, La Oficina Asesora de Auditoría  Interna, acoge la recomendación realizada por la dirección de Planeación en cuanto a la revisión de la documentación con cada líder de proceso.</t>
  </si>
  <si>
    <t>Se anexa manual de funciones y resolución rectoral N° RESOLUCIÓN RECTORAL No. 202402162 DE 26 de Junio de 2024</t>
  </si>
  <si>
    <r>
      <rPr>
        <u/>
        <sz val="11"/>
        <color rgb="FF1155CC"/>
        <rFont val="Calibri"/>
      </rPr>
      <t>https://drive.google.com/drive/folders/1QPCl8Rj6mDRgyEprvO_8hfMhb7bx-rBH?usp=sharing</t>
    </r>
  </si>
  <si>
    <t>Se evidencia el manual de funciones con la información proporcionada por las áreas institucionales.</t>
  </si>
  <si>
    <t>El equipo jurídico-Secretaría General, actualiza permanentemente la normatividad aplicable y apoya la actualización del normograma institucional</t>
  </si>
  <si>
    <t>Es una actividad que se realiza semestralmente para mantener actualizada la normativa de la Institución.</t>
  </si>
  <si>
    <t>https://drive.google.com/drive/folders/1DLnF6q7GWDpYKfegSzP58c3F7Ixl6t8g</t>
  </si>
  <si>
    <t>La Institución cuenta con normograma y adicionalmente se lleva control de los actos administrativos a través de la plataforma G+.</t>
  </si>
  <si>
    <r>
      <rPr>
        <sz val="11"/>
        <color theme="1"/>
        <rFont val="Calibri"/>
      </rPr>
      <t xml:space="preserve"> La Oficina Asesora de Auditoria  interna evidencia Normograma de la entidad . </t>
    </r>
    <r>
      <rPr>
        <u/>
        <sz val="11"/>
        <color rgb="FF1155CC"/>
        <rFont val="Calibri"/>
      </rPr>
      <t>https://www.iudigital.edu.co/pdfs/transparencia/Normatividad/Normograma/IU%20Digital%20-%20Normograma%20Institucional.pdf</t>
    </r>
    <r>
      <rPr>
        <sz val="11"/>
        <color theme="1"/>
        <rFont val="Calibri"/>
      </rPr>
      <t xml:space="preserve">  En el normograma entregado como evidencia solo se observa información hasta junio de 2023 lo que no permite certificar actualización semestral para este seguimiento.</t>
    </r>
  </si>
  <si>
    <t>Desde la entrada en vigencia del modelo de gestión organizacional Gestión Positiva - G+, el 1 de julio de 2023, se llevan a cabo la creación, revisión y radicación de los actos administrativos que suscribe la Institución. igualmente, la plataforma permite llevar el control de los actos administrativos radicados desde antes, como el histórico, es decir, los actos administrativos realizados hasta el 30 de junio de 2023, lo que permite mantener actualizado el normograma Institucional.</t>
  </si>
  <si>
    <t>https://drive.google.com/drive/folders/1Rz9MVG3JbJD3S49LWKoqO3FFl7xu0k6g</t>
  </si>
  <si>
    <t>La Oficina Asesora de Auditoría  Interna se cerró que los Actos Administrativos expedidos por la IU. DIGITAL, se encuentran cargados al sistema de información G+ . Asimismo se pueden erradicar los Actos Administrativos futuros por la plataforma G+
Se sugiere realizar las acciones para que los Actos administrativos históricos queden cargados al sistema de información y sea  de consulta para todos los colaboradores.</t>
  </si>
  <si>
    <t>El equipo Jurídico revisa, controla y pública los actos administrativos expedidos por la entidad. Los actos administrativos pueden consultar a través del sistema de información G+, en el módulo de "Administración y Gestión Normativa": https://iudigital.gmas.co/gmas/Inicio.gplus. De la misma manera en el modulo de G+ es posible evidenciar el histórico de los Actos Administrativos.</t>
  </si>
  <si>
    <t>https://drive.google.com/drive/folders/1h02Yg_XQx3Y9UlKX2mqUu8e17wsJLdke</t>
  </si>
  <si>
    <t>Se evidencia el normograma interno y externo, así como el cargue histórico con toda la normatividad creada o actualizada en G+.</t>
  </si>
  <si>
    <t>Estructuración de la etapa precontractual para adquisición de un bien o servicio o la ejecución de una obra</t>
  </si>
  <si>
    <t>Conducta inapropiada del funcionario que participa en la estructuración de la elaboración de los estudios previos, orden o directriz de un superior jerárquico</t>
  </si>
  <si>
    <t>Detrimento de la imagen y credibilidad de la IU Digital de Antioquia/ Detrimento patrimonial/ Pérdidas económicas/Incumplimiento de las  metas institucionales</t>
  </si>
  <si>
    <t>Posibilidad de incurrir en responsabilidades fiscales, disciplinarias, penales y civiles por estructuración de la etapa precontractual para adquisición de un bien o servicio o la ejecución de una obra, para beneficio propio o de un tercero.</t>
  </si>
  <si>
    <t>El profesional especializado de la dirección de Servicios Generales, de manera semestral, capacita al equipo de trabajo en temas relacionados con las responsabilidades que tienen los funcionarios públicos y contratistas en las entidades estatales.</t>
  </si>
  <si>
    <t xml:space="preserve"> Director de Servicios Generales</t>
  </si>
  <si>
    <t>Un funcionario de la Dirección de Servicios Generales, de manera semestral, capacita al equipo de trabajo en temas relacionados con las responsabilidades que tienen los funcionarios públicos y contratistas en las entidades estatales</t>
  </si>
  <si>
    <t>Funcionario de la Dirección de Servicios Generales</t>
  </si>
  <si>
    <t>Junio
Diciembre</t>
  </si>
  <si>
    <t>Se realizó la capacitación en temas relacionados con las responsabilidades que tienen los funcionarios públicos y contratistas en las entidades estatales.</t>
  </si>
  <si>
    <t>https://drive.google.com/drive/folders/1OJiKApbS7K6NSHpphsaj-PtLS8WSI4Ym?usp=sharing</t>
  </si>
  <si>
    <t>Se evidencian los listados de asistencia y fotos de la capacitación realizada en la Ley 1474 de 2011 y Ley 1952 del 2019.</t>
  </si>
  <si>
    <t>La Oficina Asesora de Auditoría  interna evidencia los  correos de citación, listados de asistencia y registro fotográfico de capacitación realizada en la ley 1474 de 2011 y Ley 1952 del 2019 para los integrantes de la Dirección de Servicios Generales.</t>
  </si>
  <si>
    <t xml:space="preserve">El Director de Servicios Generales en apoyo de los abogados contratistas de la Dirección, realizaron una consolidación de sentencias que tratan asuntos referentes a la responsabilidad del estado, elementos que la conforman y las posibles consecuencias, las cuales fueron socializadas a todo el equipo de trabajo para fortalecer la supervisión de los contratos, de acuerdo a lo estipulado en el artículo 82 y subsiguientes de la Ley 1474 de 2011, así como, los deberes y obligaciones que se tiene al ejecutar actividades contractuales. </t>
  </si>
  <si>
    <t>https://drive.google.com/drive/folders/1l1bmJrp6swMEMcqoygQcorT5_B98K28f?usp=drive_link</t>
  </si>
  <si>
    <t xml:space="preserve">Soporte de capacitación del equipo de la Dirección de Servicios Generales. </t>
  </si>
  <si>
    <t>Desde la Oficina Asesora de Auditoría Interna se comprobó que la dirección de Servicios Generales realizó la capacitación el día 19 de julio de 2024 sobre la consolidación de sentencias que tratan asuntos referentes a la responsabilidad del estado, elementos que la conforman y las posibles consecuencias, fortalecer la supervisión de los contratos, de acuerdo a lo estipulado en el artículo 82 y subsiguientes de la Ley 1474 de 2011.
Se soporta con listado de Asistencia y registro fotográfico.</t>
  </si>
  <si>
    <t>En virtud de las actividades del Plan de Mantenimiento que se encuentran en ejecución, el Director de Servicios Generales y el Profesional Especializado adscrito a la dependencia, en calidad de supervisor de los contratos de obra, han realizado la socialización y sensibilización de los lineamientos que se deben de tener en cuenta para la debida supervisión y consolidación de estos procesos, en el marco del comite primario que se lleva a cabo de forma periódica, para garantizar el cumplimiento de los principios que regulan la función administrativa consagrados en el articulo 209 de la Constitución Politíca, ley 80 del 1993, ley 1474 del 2011 y demás normativa concordante. 
 A su vez, se crea un formulario para el debido seguimiento y reporte de las evidencias del avance en la ejecución de los contratos.</t>
  </si>
  <si>
    <t>https://drive.google.com/drive/folders/1LZigd2LRipu_BVFJ0fvf1pZOenCuxMpN</t>
  </si>
  <si>
    <t>Se observa una imagen de la reunión llevada a cabo para la socialización y sensibilización sobre los lineamientos que deben tenerse en cuenta para la adecuada supervisión y consolidación de estos procesos.</t>
  </si>
  <si>
    <t xml:space="preserve">El director de Servicios Generales, revisa permanentemente los documentos que tienen que ver con la etapa precontractual y realiza observaciones en caso de ser necesario. </t>
  </si>
  <si>
    <t>El director de Servicios Generales realiza el control y la verificación de los estudios previos de todos los procesos que se lideran desde la dependencia, para lo cual se deja la constancia de la compilación de los procesos que se han realizado este trimestre.</t>
  </si>
  <si>
    <t>https://drive.google.com/drive/folders/1OLbZpjFkyOTTEF8AzD28JS6NzwU4c9Sd?usp=sharing</t>
  </si>
  <si>
    <t>La etapa precontractual de los procesos de contratación cuenta con validación previa por parte del líder de Servicios Generales.</t>
  </si>
  <si>
    <t>La Oficina Asesora de Auditoría  interna corrobora para las evidencias entregadas, que se realizó  verificación de documentos  y aprobación por parte del Director de Servicios Generales de los estudios previos en los procesos liderados y aportados en la evidencia.</t>
  </si>
  <si>
    <t xml:space="preserve">En ejecución de las buenas prácticas en materia contractual, el Director de Servicios Generales realiza un chequeo cruzado de los documentos de estudios previos y sus anexos, para garantizar que estos sean realizados en cumplimiento de lo establecido en el Estatuto General de Contratación Estatal. </t>
  </si>
  <si>
    <t>https://drive.google.com/drive/folders/1l3HqSszbcP6kXWaSPCxdtCNgD9Li5JJ0?usp=sharing</t>
  </si>
  <si>
    <t xml:space="preserve">Se evidencian los correos remitidos con las observaciones para la efectividad de la etapa precontractual. Es de aclarar que el Director de Servicios Generales desarrolla revisión previa de los procesos que se llevan a cabo en su proceso. </t>
  </si>
  <si>
    <t xml:space="preserve">La Oficina Asesora de Auditoría  interna corrobora que la Dirección de Servicios Generales revisa y hace las observaciones pertinentes de los estudios previos de los procesos de contratación a cargo.
Se soporta con los correos de las observaciones realizadas a los procesos de contratación liderados y a cargo de dicha Dirección. </t>
  </si>
  <si>
    <t>El Director de Servicios Generales como líder jurídico de la dependencia realizó el análisis y retroalimentación de los estudios previos elaborados para la ejecución del Plan de Mantenimiento de la entidad, asi como los demás que se encuentran en listado en el proceso de gestión logistica que esta a cargo de la Dirección.</t>
  </si>
  <si>
    <t>https://drive.google.com/drive/folders/1phTjDQIM4pCHCLZqYC5fs0LQwXupVbDx</t>
  </si>
  <si>
    <t>Se revisa un correo en el que se evidencia la retroalimentación de los estudios previos elaborados para la ejecución del plan de mantenimiento de la entidad.</t>
  </si>
  <si>
    <t>Aceptar</t>
  </si>
  <si>
    <t>La Dirección de Servicios Generales, solicita capacitación en la ley 1952 de 2019</t>
  </si>
  <si>
    <t xml:space="preserve">Profesional Especialización Director Jurídico </t>
  </si>
  <si>
    <t>La dirección de Recursos Humanos tiene programada esta capacitación para el segundo semestre de acuerdo con la planeación del Plan Institucional de Capacitaciones - PIC.</t>
  </si>
  <si>
    <t xml:space="preserve">No se cuenta con evidencias debido a que la capacitación está planificada para el segundo semestre. </t>
  </si>
  <si>
    <t>Según información dada por el área encargada de la actividad, no se cuenta con evidencias debido a que la capacitación está planificada para el segundo semestre. Se recomienda adjuntar evidencias de fecha de programación para la capacitación.</t>
  </si>
  <si>
    <t>La Oficina Asesora de Auditoría  interna se evidencia se comprobó  que se llevó a cabo el día 11 de julio de 2024, la capacitación de Derecho Disciplinario y Acoso Laboral, dictada por el señor: Daniel Jaime Gómez Alarcón. 
Igualmente se soporta con la Lista de asistencia y la pieza gráfica de la invitación a la capacitación presencial y la cual también se transmitió de manera virtual.</t>
  </si>
  <si>
    <r>
      <rPr>
        <u/>
        <sz val="11"/>
        <color rgb="FF1155CC"/>
        <rFont val="Calibri"/>
      </rPr>
      <t>https://drive.google.com/drive/folders/1cfC_C4OYwrb2FJud9vWlxCUoYUaj397S?usp=sharing</t>
    </r>
  </si>
  <si>
    <t>El equipo de la Dirección de Tecnología, en cada proceso precontractual, valida las condiciones técnicas y características del producto o servicio con el fin de verificar que se encuentre ajustado a la ley y en caso de ser necesario se realizan las observaciones correspondientes. Producto de esto, se emite un correo con el aval del proceso de contratación cuando sean procesos externos a la Dirección de Tecnología.</t>
  </si>
  <si>
    <t>La Dirección de Tecnología cuenta con personal de apoyo administrativo, encargado de validar las condiciones técnicas y jurídicas de los procesos precontractuales.</t>
  </si>
  <si>
    <t>https://drive.google.com/drive/folders/1fji7cH1pNtJLjunhV4odACYD0aPokY-t</t>
  </si>
  <si>
    <t>Se revisan las evidencias donde se aprecia la validación de las condiciones técnicas y características del producto o servicio por parte de la Dirección de Tecnologías, con el fin de verificar que se encuentre ajustado a las condiciones técnicas y los lineamientos establecidos por la ley en caso de ser necesario.</t>
  </si>
  <si>
    <r>
      <rPr>
        <sz val="11"/>
        <color theme="1"/>
        <rFont val="Calibri"/>
      </rPr>
      <t xml:space="preserve">La Oficina Asesora de Auditoría  interna verifica que la Dirección de Tecnología tiene personal encargado de revisar el cumplimiento de las condiciones técnicas y características del producto o servicio para el proceso </t>
    </r>
    <r>
      <rPr>
        <sz val="11"/>
        <color rgb="FF000000"/>
        <rFont val="Calibri"/>
      </rPr>
      <t>precontractual.  Se</t>
    </r>
    <r>
      <rPr>
        <sz val="11"/>
        <color theme="1"/>
        <rFont val="Calibri"/>
      </rPr>
      <t xml:space="preserve"> recomienda que se deje acceso directo a la Jefe de la Oficina Asesora de las evidencias ya que al tratar de abrir el link no hay acceso.</t>
    </r>
  </si>
  <si>
    <t>Se adjuntan los avales y clausulado de los apoyos encargados de los procesos precontractuales.</t>
  </si>
  <si>
    <t>AQ60</t>
  </si>
  <si>
    <t>Se evidencian los clausulados del equipo que realiza apoyo en la validación de las condiciones técnicas y características del producto o servicio con el fin de verificar que se encuentre ajustado a la ley y en caso de ser necesario se realizan las observaciones correspondientes.
Adicionalmente, se anexan soportes de avales técnicos por parte del equipo de la dirección de Tecnologías.</t>
  </si>
  <si>
    <t xml:space="preserve">Desde La Oficina Asesora de Auditoría  interna se verifica que la Dirección de Tecnología, en cada proceso precontractual emite Concepto Técnico sobre la Contratación de Soporte de  mantenimiento y adquisición de tecnología,  valida las condiciones técnicas y características del producto o servicio que se encuentre ajustado a la ley y dejan las observaciones correspondientes de ser necesario.
Se soporta con los Conceptos Técnicos Emitidos.
</t>
  </si>
  <si>
    <t>Proceso precontractual</t>
  </si>
  <si>
    <t>Se evidencian los clausulados del equipo de la Dirección de Tecnología, responsables de validar las condiciones técnicas y características del producto o servicio, con el fin de garantizar que cumpla con la normativa legal vigente.
Asimismo, se revisan los avales como muestra del proceso de revisión.</t>
  </si>
  <si>
    <t>El Director de Tecnología, solicita el diligenciamiento del acuerdo de confidencialidad a los funcionarios o contratistas de la Dirección de Tecnología , cada vez se realice proceso precontractual.</t>
  </si>
  <si>
    <t>Realizar capacitación en manejo de información confidencial y socializar las sanciones contenidas en el procedimiento administrativo sancionatorio y código penal.</t>
  </si>
  <si>
    <t>Director de Tecnologia - Dirección Jurídica</t>
  </si>
  <si>
    <t xml:space="preserve">Mayo </t>
  </si>
  <si>
    <t>En conjunto con el director Jurídico se elaboró un formato de Acuerdo de Confidencialidad, para ser incluido dentro de los documentos precontractuales obligatorios de los contratistas de la Dirección de Tecnología.</t>
  </si>
  <si>
    <t>https://drive.google.com/drive/folders/1z5rd-2SoxbqTYTj6UiqfHDzffNBW3Z-J</t>
  </si>
  <si>
    <t>Se evidencian los acuerdos de confidencialidad previo suscrito por los contratistas.</t>
  </si>
  <si>
    <t>La Oficina Asesora de Auditoría  interna evidencia que existe formato para  declaración de confidencialidad y compromiso con la seguridad de la información de los contratistas de la dirección de tecnología. Se recomienda que se deje acceso directo a la Jefe de la Oficina Asesora de las evidencias ya que al tratar de abrir el link no hay acceso.</t>
  </si>
  <si>
    <r>
      <rPr>
        <u/>
        <sz val="11"/>
        <color rgb="FF000000"/>
        <rFont val="Calibri, Arial"/>
      </rPr>
      <t xml:space="preserve">En el siguiente enlace se encuentran los acuerdos de confidencialidad firmados por los contratistas: </t>
    </r>
    <r>
      <rPr>
        <u/>
        <sz val="11"/>
        <color rgb="FF0000FF"/>
        <rFont val="Calibri, Arial"/>
      </rPr>
      <t>https://drive.google.com/drive/folders/1KmUMiwJ8DeKlId_FYfe3Rl8mwl4A9p-w</t>
    </r>
  </si>
  <si>
    <t>AQ61</t>
  </si>
  <si>
    <t>Se evidencian los acuerdos de confidencialidad suscritos con los contratistas.</t>
  </si>
  <si>
    <t xml:space="preserve">
La Oficina Asesora de Auditoria  interna evidencia  que se cuienta con un documento de compromiso para mantener la confidencialidad y seguridad de la información relacionada con el manejo de las plataformas institucionales, elc ual es declarado y firmado por cada contratista.</t>
  </si>
  <si>
    <t>La Dirección de Tecnología de la universidad maneja información confidencial y sensible que puede incluir datos de estudiantes, investigaciones en curso, proyectos tecnológicos, innovaciones académicas y colaboraciones con empresas o entidades gubernamentales. Un acuerdo de confidencialidad es esencial para garantizar que esta información no sea divulgada a terceros no autorizados, protegiendo así la privacidad de los estudiantes, la integridad de los proyectos de investigación y el cumplimiento de normativas legales. Para dar cumplimiento a este indicador de se firma el documento nombrado Declaración y seguridad de la información.</t>
  </si>
  <si>
    <t>Acuerdos de Confidencialidad</t>
  </si>
  <si>
    <t xml:space="preserve">Se cuenta con el formato actualizado de confidencialidad en el MOP, así como con algunos formatos diligenciados, con el fin de verificar que la información no sea divulgada a terceros no autorizados, protegiendo de esta manera la privacidad de los estudiantes.
</t>
  </si>
  <si>
    <t>Secretarìa General- Direcciòn Juridica</t>
  </si>
  <si>
    <t>https://drive.google.com/drive/folders/15xtMgCQGYBrZeP9Wcdl2LQqX60B_0DcG</t>
  </si>
  <si>
    <t xml:space="preserve"> La Oficina Asesora de Auditoria  interna verifica la existencia de formatos de lista de chequeo de la documentación aportada en la etapa precontractual entregado por la Secretaría General.</t>
  </si>
  <si>
    <t>https://drive.google.com/drive/folders/1CJX0NmHoHfPg2X_S_d2HQbM4pk5saPS1</t>
  </si>
  <si>
    <t>Se evidencia la ejecución efectiva del control.
Se revisan listas de chequeo y relación de Reparto Contratación 2024, con la finalidad de tener presente el abogado encargado de llevar cada proceso contractual.</t>
  </si>
  <si>
    <t xml:space="preserve">Desde la Oficina Asesora de Auditoría  Interna se evidencia los formatos de lista de chequeo de la documentación aportada en la etapa precontractual de los procesos de licitación  pública, concurso de méritos, contratación directa, convenios de mínima cuantía, selección abreviada.
</t>
  </si>
  <si>
    <t>Se verifica que todos los procesos cumplan con los requisitos establecidos en la lista de chequeo.</t>
  </si>
  <si>
    <t>https://drive.google.com/drive/folders/13vV5fpN1OZPQpiuH5AQCZFgZNKgbZSpR</t>
  </si>
  <si>
    <t>Se disponen de las listas de chequeo que permiten verificar la conformidad de la información, asegurando así la continuidad del proceso contractual.</t>
  </si>
  <si>
    <t>Verificación de los documentos de selección</t>
  </si>
  <si>
    <t>Falta de una adecuada verificación de la calidad del requisito/
Dificultades para determinar el grado de calidad del requisito/ Falta de educación o de una cultura del compromiso/ Falta de información por parte de las personas que están autorizadas para administrar los documentos, favoreciendo a terceros.</t>
  </si>
  <si>
    <t xml:space="preserve">Detrimento patrimonial/ Investigaciones y sanciones de tipo administrativo, disciplinario, fiscal y penal/ Falta de equidad/ Falta de canales de comunicación para los grupos de valor </t>
  </si>
  <si>
    <t>Posibilidad de suplantación de requisitos del estudiante para beneficio propio o de un tercero</t>
  </si>
  <si>
    <t xml:space="preserve">El equipo de Admisiones y Registro, valida permanente la documentación entregada  por los aspirantes a ingresar a la Institución,validando el título de bachiller y los datos personales. </t>
  </si>
  <si>
    <t xml:space="preserve">Coordinadora de Registro y Control  </t>
  </si>
  <si>
    <t>Realizar calendario interno de trabajo para auditar los documentos por cortes</t>
  </si>
  <si>
    <t>Equipo Admisiones y registro</t>
  </si>
  <si>
    <t>Diciembre de 2022 para el 2023-1
Abril a Julio de 2023 para el 2023-2
Diciembre 2023 para 2024-1</t>
  </si>
  <si>
    <t>Desde el área de Admisiones y Registro se cuenta con personal que constantemente está realizando la validación y verificación de los documentos y los datos personales de los aspirantes.</t>
  </si>
  <si>
    <t>https://drive.google.com/drive/u/0/folders/16R3w9u7LVBv3NdziYiOA5Stms5LzfaT5</t>
  </si>
  <si>
    <t>Se evidencia herramienta en Excel donde registran de forma permanente la información entregada por los estudiantes y así identificar el estado de la documentación.</t>
  </si>
  <si>
    <t>La Oficina Asesora de Auditoría  Interna  evidencia  que existe registro en herramienta de Excel de documentación entregada por los estudiantes.</t>
  </si>
  <si>
    <t>Se encontró el caso del Señor Jhon Jairo Salazar Alvarez sin las Pruebas Saber 11, debido a la situación se revisa toda la población estudiantil activa del 2024-1 (9,100 personas) donde se subsanó información, pero 43 estudiantes nunca atendieron el llamado, por lo cual se bloqueo la continuidad de la matrícula para el 2024-2.
Debido a la situación anterior en el 2024-2, se cambia la revisión no solo para estudiantes, sino desde la aspiración y así garantizar la participación a los cupos asignados por programa. Los que incumplieron con alguno de los requisitos iniciales no continuaron su proceso de admisión</t>
  </si>
  <si>
    <r>
      <rPr>
        <u/>
        <sz val="11"/>
        <color rgb="FF0000FF"/>
        <rFont val="Calibri, sans-serif"/>
      </rPr>
      <t>https://drive.google.com/drive/u/0/folders/18tXnZG0-HzztFPbldU8qAguAsDmKHfsz</t>
    </r>
  </si>
  <si>
    <t xml:space="preserve">Se cuenta con cuadros de control donde se constata la existencia de archivos con los registros correspondientes a la validación realizada por Admisiones, Registro y Control. </t>
  </si>
  <si>
    <t>La Oficina Asesora de Auditoría  Interna  comprobó que existe una matriz de cuadro control, en la cual se raliza la evaluación, auditoría, revisión y puntaje de la documentación entregada por cada aspirante. la validación se realiza desde el proceso de Admisiones, Registro y Control.</t>
  </si>
  <si>
    <t>Del 17 de septiembre al 22 de noviembre se abrieron las inscripciones para el periodo 2025-1. Por lo tanto, el área de Admisiones Registro y Control, realiza la auditoria de documentos obligatorios para todos los aspirantes inscritos del 17 de septiembre al 28 de noviembre. Dando así cumplimiento a la verificación de los documentos obligatorios según el reglamento estudiantil.</t>
  </si>
  <si>
    <r>
      <rPr>
        <u/>
        <sz val="11"/>
        <color rgb="FF1155CC"/>
        <rFont val="Calibri"/>
      </rPr>
      <t>https://drive.google.com/drive/u/0/folders/18zTPIAf6eBdz_CLN6muFmRzCYm7HJGbM</t>
    </r>
  </si>
  <si>
    <t>Se verificaron los documentos obligatorios conforme al reglamento estudiantil.</t>
  </si>
  <si>
    <t xml:space="preserve">El Coordinador del área, realiza capacitación e inducción al personal, cada vez que se requiera (semestralmente) en el manejo del sistema académico, con la finalidad de no incurrir en corrupción. </t>
  </si>
  <si>
    <t xml:space="preserve">Planificar capacitación de inducción y reinducción al personal al proceso de Admisiones y Registro </t>
  </si>
  <si>
    <t>Coordinadora de Admisiones y Registro</t>
  </si>
  <si>
    <t>Abril 2023
Septiembre 2023</t>
  </si>
  <si>
    <t>Los días 2 y 20 de marzo del 2024, se realizaron capacitaciones en el manejo del software académico Educatic, principalmente en renovación de matrícula y programación académica, las cuales fueron coordinadas por la líder del área de Admisiones y Registros. Además, a partir del 23 de febrero han ingresado nuevos contratistas los cuales han estado en capacitaciones continuas de manera presencial.</t>
  </si>
  <si>
    <t>https://drive.google.com/drive/u/0/folders/16Mpv1az2towfwKLztJ68MJECVAy-vUsd</t>
  </si>
  <si>
    <t xml:space="preserve">Se cuenta con listado de asistencia y grabaciones de la capacitación en mención. </t>
  </si>
  <si>
    <t>La Oficina Asesora de Auditoría Interna evidencia grabaciones de capacitaciones y listado de asistencia, realizada de parte del coordinador.</t>
  </si>
  <si>
    <t>En Julio de 2024 se capacitó al Equipo de Admisiones y Registro para reforzar el tema de matrículas, debido a que se tenia programada la renovación de matrícula del 2024-2 a partir del 15 de julio y era importante difundir el conocimiento con los estudiantes en encuentros virtuales.
 A medida que llegan nuevos contratistas se acompañan en su proceso de formación en las actividades específicas que se encuentren desarrollando.</t>
  </si>
  <si>
    <r>
      <rPr>
        <u/>
        <sz val="11"/>
        <color rgb="FF0000FF"/>
        <rFont val="Calibri, sans-serif"/>
      </rPr>
      <t>https://drive.google.com/drive/u/0/folders/18mQJFOialR-lsf6RqKh921SAEQ-6F-fj</t>
    </r>
  </si>
  <si>
    <t>Se evidencia soporte de grabaciones de las capacitaciones realizadas. 
Adicionalmente, se estableció Guía de renovación de matrícula 2024-2, donde se detalla cómo se debe operar.</t>
  </si>
  <si>
    <t>La Oficina Asesora de Auditoría  Interna se cercioró que se cuenta con dos videos de las capacitaciones realizadas por la Jefe del Proceso de Admisiones, Registro y Control y el Funcionarios Jairo hernando Tangarife Ríos sobre el manejo de los sistemas de información académicos y sobre la Guí de Renovación Académica.</t>
  </si>
  <si>
    <t>La coordinadora de Admisiones y Registro ha realizado capacitaciones de manera presencial a los nuevos contratistas que ingresaron al área en los últimos meses, junto a algunos contratistas que ya se encontraban en el equipo, brindando fortalecimiento en algunos procedimientos del área.</t>
  </si>
  <si>
    <r>
      <rPr>
        <u/>
        <sz val="11"/>
        <color rgb="FF1155CC"/>
        <rFont val="Calibri"/>
      </rPr>
      <t>https://drive.google.com/drive/u/0/folders/18y10MSv3P55OFaqpmssSnMehRcETE1SD</t>
    </r>
  </si>
  <si>
    <t>Se revisa el listado de asistencia a la capacitación realizada en el último trimestre.</t>
  </si>
  <si>
    <t xml:space="preserve">El equipo de Admisiones y Registro, divulga de manera semestral las guías que contienen los documentos a acreditar y la sugerencia: "los documentos serán verificados, en caso de encontrar alguna inconsistencia su proceso podría ser anulado"  </t>
  </si>
  <si>
    <t>Actualizar y divulgar las guías del proceso de inducción a los aspirantes</t>
  </si>
  <si>
    <t>Octubre de 2022 para el 2023-1
Abril 2023  para el 2023-2
Septiembre 2023 para 2024-1</t>
  </si>
  <si>
    <t>Cada semestre se construye guía con el calendario académico, y los requisitos de inscripción, para cada programa, la cual es publicada cuando se habilita el Banner de inscripción</t>
  </si>
  <si>
    <t>https://drive.google.com/drive/u/0/folders/17cr6hTMnMR-YfpiImr9sGeSYAfvMHLDp</t>
  </si>
  <si>
    <t xml:space="preserve">Se evidencian las guías realizadas y documentación complementaria  que es compartida con los estudiantes. </t>
  </si>
  <si>
    <r>
      <rPr>
        <sz val="11"/>
        <color theme="1"/>
        <rFont val="Calibri"/>
      </rPr>
      <t xml:space="preserve"> La Oficina Asesora de Auditoria  Interna evidencia la existencia de  las guías de inspección  y acuerdos académicos. </t>
    </r>
    <r>
      <rPr>
        <u/>
        <sz val="11"/>
        <color rgb="FF1155CC"/>
        <rFont val="Calibri"/>
      </rPr>
      <t>https://www.iudigital.edu.co/pdfs//transparencia/Calendario%20de%20Actividades/AA2024077%20-%20Por%20el%20cual%20se%20modifica%20el%20Calendario%20Acad%C3%A9mico%20de%20los%20programas%20de%20pregrado%20y%20posgrado%20del%20periodo%20acad%C3%A9mico%20de%202024-1.pdf</t>
    </r>
    <r>
      <rPr>
        <sz val="11"/>
        <color theme="1"/>
        <rFont val="Calibri"/>
      </rPr>
      <t xml:space="preserve"> </t>
    </r>
  </si>
  <si>
    <t>Para iniciar en mayo con las inscripciones del 2024-2, se elaboró y se publicó con anticipación las guías de aspiración de acuerdo con el calendario aprobado.</t>
  </si>
  <si>
    <r>
      <rPr>
        <u/>
        <sz val="11"/>
        <color rgb="FF0000FF"/>
        <rFont val="Calibri, sans-serif"/>
      </rPr>
      <t>https://drive.google.com/drive/u/0/folders/18q1mb5wNwyMHAm276j7DKEJShoNUPNgJ</t>
    </r>
  </si>
  <si>
    <t xml:space="preserve">Se evidencian los soportes de guías mencionadas y actos administrativos vigencia 2024. </t>
  </si>
  <si>
    <t>Desde la Oficina Asesora de Auditoría  Interna se evidencia las Guías de Pregrado, transferencia, de reingreso. Además de los acuerdos del Calendario Académico de la vigencia 2024.</t>
  </si>
  <si>
    <t>En la página institucional se publican las guías de inscripción ( postgrados, nuevos pregrado, cambio de programa, transferencia externa y reingreso ) para el período 2025-1, brindando las recomendación pertinentes en cada una de ellas, de acuerdo con lo establecido en el reglamento estudiantil y politicas internas de la institución.</t>
  </si>
  <si>
    <r>
      <rPr>
        <u/>
        <sz val="11"/>
        <color rgb="FF1155CC"/>
        <rFont val="Calibri"/>
      </rPr>
      <t>https://drive.google.com/drive/u/0/folders/19BuUBvwTxH3W9HqA4HHgyqdKrD5K9YD4</t>
    </r>
  </si>
  <si>
    <t xml:space="preserve">Se cuenta con guías de inscripción para el periodo 2025-1 y la divulgación de las mismas. </t>
  </si>
  <si>
    <t>Producción de contenidos</t>
  </si>
  <si>
    <t xml:space="preserve">Falta de conocimiento de la normativa vinculada con los derechos de autor / Falta de cumplimiento de condiciones mínimas de calidad/ Incumplimiento en el protocolo para hacer uso del software de antiplagio </t>
  </si>
  <si>
    <t>Detrimento de la imagen y credibilidad de la IU Digital de Antioquia/ Detrimento patrimonial/ Pérdidas económicas/ Pérdida de competitividad/ No cumplimiento de las  metas institucionales/ No cumplimiento de la misión institucional</t>
  </si>
  <si>
    <t>Posibilidad de sanción jurídica por plagio en la producción de contenidos para un beneficio propio o de un tercero</t>
  </si>
  <si>
    <t>Validar por medio de un reporte, del nivel de autenticidad y uso adecuado de citaciones en la producción de documentos maestros de programas, cada que se haga un documento, a través de software especializado.</t>
  </si>
  <si>
    <t xml:space="preserve">Decanos de Programa
Directora de Calidad de Académica </t>
  </si>
  <si>
    <t>Para el cuatrimestre del presente año, no se ha ejecutado producción de docuentos maestros de programas y por ende no se cuenta con el analisis de turnitin.</t>
  </si>
  <si>
    <t>No se relacionan evidencias debido a que en este primer cuatrimestre no se han implementado documentos maestros de programas.</t>
  </si>
  <si>
    <t>Según información del área encargada de la actividad, no se relacionan evidencias debido a que en este primer cuatrimestre no se han implementado documentos maestros de programas.</t>
  </si>
  <si>
    <t>No se relacionan evidencias debido a que en este cuatrimestre no se han implementado documentos maestros de programas.</t>
  </si>
  <si>
    <t>Según información del área encargada de la actividad, no se relacionan evidencias debido a que en este cuatrimestre no se han implementado documentos maestros de programas.</t>
  </si>
  <si>
    <t>No se cuenta con el seguimiento requerido debido a que en este cuatrimestre no se han implementado documentos maestros de programas.</t>
  </si>
  <si>
    <t>No se cuenta con el seguimiento requerido debido a que en este último cuatrimestre no se han implementado documentos maestros de programas.</t>
  </si>
  <si>
    <t>No se relaciona seguimiento ni evidencias debido a que en este último cuatrimestre no se han implementado documentos maestros de programas.</t>
  </si>
  <si>
    <t>Capacitación en derechos de autor, citación y construcción de contenidos.</t>
  </si>
  <si>
    <t>Directora del CRAI</t>
  </si>
  <si>
    <t>Planificar capacitación en derechos de autor, citación y construcción de contenidos.</t>
  </si>
  <si>
    <t>Responsable CRAI</t>
  </si>
  <si>
    <t>Mayo/Junio
Septiembre/Diciembre</t>
  </si>
  <si>
    <t>Se realizaron capacitaciones en normas APA y derechos de autor por parte del CRAI</t>
  </si>
  <si>
    <t>https://drive.google.com/drive/u/0/folders/1DrEaoKJAYiuXcUIeMRIoXOH7qXsIxYwo</t>
  </si>
  <si>
    <t>Se revisa listado de capacitaciones realizadas en normas APA y derechos de autor a los docentes realizada por el CRAI.</t>
  </si>
  <si>
    <t>La Oficina Asesora de Auditoría Interna evidencia listado de capacitaciones del CRAI en derechos de autor y Normas APA (Enero a Marzo)</t>
  </si>
  <si>
    <t>Se realizaron capacitaciones en normas APA y derechos de autor por parte del CRAI.
En total se capacitaron 466 estudiantes.</t>
  </si>
  <si>
    <t>https://drive.google.com/drive/folders/1yGwxf52BJI_BN6ZU6t_kXd5R5jik9mPi?usp=drive_link</t>
  </si>
  <si>
    <t xml:space="preserve">Se evidencia de manera efectiva el registro de las capacitaciones realizadas en normas APA y derechos de autor, listados de asistencia y grabaciones de los encuentros. </t>
  </si>
  <si>
    <t>La Oficina Asesora de Auditoría Interna evidencia listado de capacitaciones del CRAI, se soporta con el listado de los estudiantes que asistieron.
Asimismo, el listado de los docentes en derechos de Autor.</t>
  </si>
  <si>
    <t xml:space="preserve">Se realizaron capacitaciones a 695 estudiantes en normas APA y derechos de autor por parte del CRAI, entre los meses de septiembre a diciembre.
</t>
  </si>
  <si>
    <r>
      <rPr>
        <u/>
        <sz val="11"/>
        <color rgb="FF1155CC"/>
        <rFont val="Calibri"/>
      </rPr>
      <t>https://docs.google.com/spreadsheets/d/1_6IsceTNnkFIqFHac_3O6XKgX75YWu1k/edit?usp=sharing&amp;ouid=107586332504552438045&amp;rtpof=true&amp;sd=true</t>
    </r>
  </si>
  <si>
    <t xml:space="preserve">Se evidencia el listado de las capacitaciones realizadas que incluye los enlaces con las grabaciones. </t>
  </si>
  <si>
    <t>El Director de Tecnología, dispone de herramienta tecnológica para la prevención de plagio, para cada curso o a necesidad.</t>
  </si>
  <si>
    <t>La Institución cuenta con licenciamiento de la plataforma Turnitin, dispuesta para la prevención del plagio.</t>
  </si>
  <si>
    <t>https://drive.google.com/drive/folders/1MHgNUQ0td_Fu5FawrEflIA0gC9Bx-7Jp</t>
  </si>
  <si>
    <t>Se evidencia el clausulado con la adquisición del proveedor que suministra la herramienta, adicional informe de turnitín.</t>
  </si>
  <si>
    <t xml:space="preserve">La Oficina Asesora de Auditoría Interna evidencia que la Institución cuenta con licenciamiento de la plataforma Turnitin, dispuesta para la prevención del plagio. </t>
  </si>
  <si>
    <t xml:space="preserve">Se comparten evidencias de: Dashboard (Tablero de Turnitin IU Digital) en el que se puede corroborar que las licencias están activas hasta el 14 de noviembre del 2024. Se renovarán para no suspender el servicio.  Se comparte el último reporte de uso de las licencias por parte de la IU Digital de Antioquia.  Se comparte documento que fue revisado en la plataforma Turnitin haciendo uso de las licencias contratadas por la IU Digital de Antioquia. 
</t>
  </si>
  <si>
    <t>AQ79</t>
  </si>
  <si>
    <t>Se evidencia la disponibilidad de herramienta tecnológica para la prevención de plagio, para cada curso o a necesidad.</t>
  </si>
  <si>
    <t xml:space="preserve">La Oficina Asesora de Auditoría Interna se cercioró  que la IU. DIGITAL cuenta con programas licenciados,  dispuestos para la prevención del plagio. </t>
  </si>
  <si>
    <t>La IU Digital cuenta con un contrato vigente IUD2024883, el cual se renovará el 15 de diciembre de 2024 hasta el 14 de diciembre de 2025, por medio del cual se garantiza que tanto profesores, estudiantes, incluso administrativos y directivos, cuenten y hagan uso del software "Turnitin Originality" el cual permite verificar el porcentaje de concidencia y similitud de los documentos académicos que se cargan en dicha plataforma, con otras producciones que se encuentren publicadas en la nube, permtiendo así el reconocimiento de posibles plagios o documentos con alta coincidencia de generación de contenidos con IA generativa.</t>
  </si>
  <si>
    <t>Prevención de Plagio</t>
  </si>
  <si>
    <t xml:space="preserve">Se evidencia el clausulado y el reporte de Turnitin del último cuatrimestre. </t>
  </si>
  <si>
    <t>El Director de Tecnología, dispone de personal capacitado para realizar la validación manual de contenido por profesionales de control de calidad, corrección de estilo y asesores tecnopedagógicos.</t>
  </si>
  <si>
    <t>Se han realizado diferentes contratos para llevar a cabo las labores de asesoría tecnopedagógica, control de estilo y control de calidad, de manera que sea posible ejecutar de forma adecuada la validación manual de los contenidos de los cursos.</t>
  </si>
  <si>
    <t>https://drive.google.com/drive/folders/1AatY-CpC7igJZ6pNLiWROID-MltTKl6E</t>
  </si>
  <si>
    <t>Se evidencian los clausulados de las personas contratadas para realizar la validación manual de contenido por profesionales de control de calidad, corrección de estilo y asesores tecnopedagógicos.</t>
  </si>
  <si>
    <t>La Oficina Asesora de Auditoría Interna evidencia que existen contratos donde se deja claro  las labores de asesoría tecnopedagógica, control de estilo y control de calidad, de manera que sea posible ejecutar de forma adecuada la validación manual de los contenidos de los cursos.</t>
  </si>
  <si>
    <t xml:space="preserve">Se comparten los contratos de los perfiles de la Unidad de Innovación Educativa que se encargan de realizar actividades relacionadas con el Control de Calidad, Corrección y Edición de Estilo así como la Asesoría Tecno Pedagógica. 
</t>
  </si>
  <si>
    <t>AQ80</t>
  </si>
  <si>
    <t xml:space="preserve">Se evidencia el cumplimiento efectivo del control establecido, con los contratos del personal encargado de realizar Control de Calidad, Corrección y Edición de Estilo así como la Asesoría Tecno Pedagógica. 
</t>
  </si>
  <si>
    <t xml:space="preserve">La Oficina Asesora de Auditoría Interna contató que la Dirección de Tecnología cuenta con contratos de personal encargados de control,calidad, corrección y edición, de tal manera que sea posible ejecutar de forma adecuada la validación manual de los contenidos de los cursos y Asesoría Tecno Pedagógica. 
</t>
  </si>
  <si>
    <t xml:space="preserve">La Unidad de Innovación Educativa aplica en el acompañamiento pedagógico, diseño y producción de contenidos educativos, lo establecido en la Guía de Procesos y procedimientos para la produccón de contenidos la cual registrada en el MOP de la IU Digital. En dicha guía, se especifica todo lo relacionado a la actividades que realizan los profesionales que intervienen la asegurabilidad de la calidad, lo que contempla la Corección de Estilo, Control de Calidad y Asesoría Tecno Pedagógica. Las revisiones y entregas que se efectúan en estas actividades, se encuentran en el repositorio en la nube de cada programa académico. </t>
  </si>
  <si>
    <t xml:space="preserve">Control, calidad, corrección de estilo y edición </t>
  </si>
  <si>
    <t>Se evidencian los clausulados para el acompañamiento pedagógico, así como para el diseño y la producción de contenidos educativos. Adicionalmente, se presenta el reporte de control de calidad.</t>
  </si>
  <si>
    <t>Verificación de documentos de ingreso para la vinculación de funcionario público.</t>
  </si>
  <si>
    <t xml:space="preserve">Exceso de intereses propios o de terceros/
Comportamiento poco ético y mal actuar frente a la exigencia frente a la normatividad. </t>
  </si>
  <si>
    <t>Detrimento al patrimonio y deficiencias en la prestación del servicio/ Falta de compromisos de los funcionarios para mantener el sistema de gestión/ Pérdida de competitividad, reconocimiento y mala imagen institucional/ Desorganización de la documentación, perdida, daño de la documentación académica.</t>
  </si>
  <si>
    <t xml:space="preserve">Posibilidad de falsificación de documentos para el ingreso como funcionarios de planta para beneficio propio o de un tercero
</t>
  </si>
  <si>
    <t xml:space="preserve">Verificación de toda la documentaciòn remitida por el funcionario de planta aspirante, cada vez que se genera la necesidad. </t>
  </si>
  <si>
    <t xml:space="preserve">Dirección de Recursos Humanos </t>
  </si>
  <si>
    <t>La Dirección de Recursos Humanos convalida con las diferentes Instituciones de educación superior los certificados entregados por el personal nuevo que ingresa a la Institución.</t>
  </si>
  <si>
    <t>https://drive.google.com/drive/folders/1ZSi09v5ZSf30gB-VKpX8GtaZ8HGAJxp4?usp=sharing</t>
  </si>
  <si>
    <t xml:space="preserve">Se evidencia la verificación de la documentación entregada por los funcionarios de planta. </t>
  </si>
  <si>
    <t>La  Oficina Asesora de Auditoría  interna  evidencia que se verifica la documentaciòn remitida por el funcionario de planta aspirante.</t>
  </si>
  <si>
    <t>Se verifican títulos y experiencia laboral certificada al ingreso.</t>
  </si>
  <si>
    <t xml:space="preserve">Se verifica la verificación de la información personal del personal vinculado. </t>
  </si>
  <si>
    <t>Desde la  Oficina Asesora de Auditoría  Interna se constató   la documentaciòn remitida por el funcionario de planta o vinculado aspirante de ingreso a la IU. DIGITAL</t>
  </si>
  <si>
    <t>Se carga evidencia de la información solicitada a los nuevos aspirantes, en la que se demuestra la revisión de los documentos requeridos para el ingreso, así como la verificación de títulos y certificados.</t>
  </si>
  <si>
    <r>
      <rPr>
        <u/>
        <sz val="11"/>
        <color rgb="FF1155CC"/>
        <rFont val="Calibri"/>
      </rPr>
      <t>https://drive.google.com/drive/folders/1rhZ0qzZ1w57hjUBX4ksxTTvsV2iMhRSG?usp=sharing</t>
    </r>
    <r>
      <rPr>
        <sz val="11"/>
        <rFont val="Calibri"/>
      </rPr>
      <t xml:space="preserve"> 
</t>
    </r>
    <r>
      <rPr>
        <u/>
        <sz val="11"/>
        <color rgb="FF1155CC"/>
        <rFont val="Calibri"/>
      </rPr>
      <t>https://drive.google.com/drive/folders/1ZSi09v5ZSf30gB-VKpX8GtaZ8HGAJxp4?usp=sharing</t>
    </r>
  </si>
  <si>
    <t>Se evidencia la solicitud de documentos de ingreso, las hojas de vida y, adicionalmente, los documentos remitidos por el personal.</t>
  </si>
  <si>
    <r>
      <rPr>
        <b/>
        <sz val="11"/>
        <color rgb="FFE36C09"/>
        <rFont val="Calibri Light"/>
      </rPr>
      <t xml:space="preserve">*Nota: </t>
    </r>
    <r>
      <rPr>
        <sz val="11"/>
        <color theme="1"/>
        <rFont val="Calibri Light"/>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</si>
  <si>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</si>
  <si>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Criterios para calificar el impacto en riesgos de corrupción</t>
  </si>
  <si>
    <t>N°.</t>
  </si>
  <si>
    <r>
      <rPr>
        <b/>
        <sz val="12"/>
        <color rgb="FF000000"/>
        <rFont val="Arial Narrow"/>
      </rPr>
      <t xml:space="preserve">PREGUNTA:
</t>
    </r>
    <r>
      <rPr>
        <sz val="10"/>
        <color rgb="FF000000"/>
        <rFont val="Arial Narrow"/>
      </rPr>
      <t>SI EL RIESGO DE CORRUPCIÓN SE MATERIALIZA PODRÍA…</t>
    </r>
  </si>
  <si>
    <t>RESPUESTA</t>
  </si>
  <si>
    <t>SÏ</t>
  </si>
  <si>
    <t>NO</t>
  </si>
  <si>
    <t>¿Afectar al grupo de funcionarios del proceso?</t>
  </si>
  <si>
    <t>x</t>
  </si>
  <si>
    <t>¿Afectar el cumplimiento de metas y objetivos de la dependencia?</t>
  </si>
  <si>
    <t>¿Afectar el cumplimiento de la misión de la entidad?</t>
  </si>
  <si>
    <t>¿Afectar el cumplimiento de la visión del sector al que pertenece la entidad?</t>
  </si>
  <si>
    <t>MODERADO</t>
  </si>
  <si>
    <r>
      <rPr>
        <sz val="11"/>
        <color theme="1"/>
        <rFont val="Arial Narrow"/>
      </rPr>
      <t>Responder afirmativamente de</t>
    </r>
    <r>
      <rPr>
        <b/>
        <sz val="11"/>
        <color theme="1"/>
        <rFont val="Arial Narrow"/>
      </rPr>
      <t xml:space="preserve"> 1 </t>
    </r>
    <r>
      <rPr>
        <sz val="11"/>
        <color theme="1"/>
        <rFont val="Arial Narrow"/>
      </rPr>
      <t xml:space="preserve">a </t>
    </r>
    <r>
      <rPr>
        <b/>
        <sz val="11"/>
        <color theme="1"/>
        <rFont val="Arial Narrow"/>
      </rPr>
      <t>5</t>
    </r>
    <r>
      <rPr>
        <sz val="11"/>
        <color theme="1"/>
        <rFont val="Arial Narrow"/>
      </rPr>
      <t xml:space="preserve"> preguntas</t>
    </r>
  </si>
  <si>
    <t>¿Generar pérdida de confianza de la entidad, afectando su reputación?</t>
  </si>
  <si>
    <t>MAYOR</t>
  </si>
  <si>
    <r>
      <rPr>
        <sz val="11"/>
        <color theme="1"/>
        <rFont val="Arial Narrow"/>
      </rPr>
      <t>Responder afirmativamente de</t>
    </r>
    <r>
      <rPr>
        <b/>
        <sz val="11"/>
        <color theme="1"/>
        <rFont val="Arial Narrow"/>
      </rPr>
      <t xml:space="preserve"> 6</t>
    </r>
    <r>
      <rPr>
        <sz val="11"/>
        <color theme="1"/>
        <rFont val="Arial Narrow"/>
      </rPr>
      <t xml:space="preserve"> a </t>
    </r>
    <r>
      <rPr>
        <b/>
        <sz val="11"/>
        <color theme="1"/>
        <rFont val="Arial Narrow"/>
      </rPr>
      <t xml:space="preserve">11 </t>
    </r>
    <r>
      <rPr>
        <sz val="11"/>
        <color theme="1"/>
        <rFont val="Arial Narrow"/>
      </rPr>
      <t>preguntas</t>
    </r>
  </si>
  <si>
    <t>¿Generar pérdida de recursos económicos?</t>
  </si>
  <si>
    <t>CATASTROFICO</t>
  </si>
  <si>
    <r>
      <rPr>
        <sz val="11"/>
        <color theme="1"/>
        <rFont val="Arial Narrow"/>
      </rPr>
      <t xml:space="preserve">Responder afirmativamente de </t>
    </r>
    <r>
      <rPr>
        <b/>
        <sz val="11"/>
        <color theme="1"/>
        <rFont val="Arial Narrow"/>
      </rPr>
      <t>1 2</t>
    </r>
    <r>
      <rPr>
        <sz val="11"/>
        <color theme="1"/>
        <rFont val="Arial Narrow"/>
      </rPr>
      <t xml:space="preserve"> a </t>
    </r>
    <r>
      <rPr>
        <b/>
        <sz val="11"/>
        <color theme="1"/>
        <rFont val="Arial Narrow"/>
      </rPr>
      <t>19</t>
    </r>
    <r>
      <rPr>
        <sz val="11"/>
        <color theme="1"/>
        <rFont val="Arial Narrow"/>
      </rPr>
      <t xml:space="preserve">  preguntas</t>
    </r>
  </si>
  <si>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</si>
  <si>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</si>
  <si>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</si>
  <si>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</si>
  <si>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a lugar a procesos sancionatorios?</t>
  </si>
  <si>
    <t>¿Dar a lugar a procesos disciplinarios?</t>
  </si>
  <si>
    <t>¿Dar a lugar a procesos fiscales?</t>
  </si>
  <si>
    <t>¿Dar a lugar a procesos penales?</t>
  </si>
  <si>
    <t>¿Generar pérdida de credibilidad del sector?</t>
  </si>
  <si>
    <t>¿Ocasionar lesiones físicas o pérdida de vidas humanas?</t>
  </si>
  <si>
    <t>¿Afectar la imagen regional?</t>
  </si>
  <si>
    <t>¿Afectar la imagen nacional?</t>
  </si>
  <si>
    <t>¿Generar daño ambiental?</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</si>
  <si>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</si>
  <si>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</si>
  <si>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</si>
  <si>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</si>
  <si>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</si>
  <si>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</si>
  <si>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</si>
  <si>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</si>
  <si>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</si>
  <si>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</si>
  <si>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</si>
  <si>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</si>
  <si>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</si>
  <si>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</si>
  <si>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</si>
  <si>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</si>
  <si>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</si>
  <si>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</si>
  <si>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</si>
  <si>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</si>
  <si>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</si>
  <si>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</si>
  <si>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</si>
  <si>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</si>
  <si>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</si>
  <si>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</si>
  <si>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</si>
  <si>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</si>
  <si>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</si>
  <si>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</si>
  <si>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</si>
  <si>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</si>
  <si>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</si>
  <si>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</si>
  <si>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</si>
  <si>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</si>
  <si>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</si>
  <si>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</si>
  <si>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</si>
  <si>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</si>
  <si>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</si>
  <si>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</si>
  <si>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</si>
  <si>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</si>
  <si>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</si>
  <si>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</si>
  <si>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</si>
  <si>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</si>
  <si>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</si>
  <si>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</si>
  <si>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</si>
  <si>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</si>
  <si>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</si>
  <si>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</si>
  <si>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</si>
  <si>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</si>
  <si>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</si>
  <si>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</si>
  <si>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</si>
  <si>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</si>
  <si>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</si>
  <si>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</si>
  <si>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</si>
  <si>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</si>
  <si>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</si>
  <si>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</si>
  <si>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</si>
  <si>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</si>
  <si>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</si>
  <si>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Entre 1 y 5 es MODERADO</t>
  </si>
  <si>
    <t>Entre 6 y 11 es MAYOR</t>
  </si>
  <si>
    <t xml:space="preserve">Entre 12 y 19 CATASTRÓFICO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</si>
  <si>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</si>
  <si>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</si>
  <si>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</si>
  <si>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</si>
  <si>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</si>
  <si>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</si>
  <si>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</si>
  <si>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</si>
  <si>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</si>
  <si>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</si>
  <si>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</si>
  <si>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</si>
  <si>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</si>
  <si>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</si>
  <si>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</si>
  <si>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</si>
  <si>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</si>
  <si>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</si>
  <si>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</si>
  <si>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</si>
  <si>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</si>
  <si>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Plan de accion (solo para la opción reducir)</t>
  </si>
  <si>
    <t>Finalizado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</si>
  <si>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</si>
  <si>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</si>
  <si>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</si>
  <si>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</si>
  <si>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</si>
  <si>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</si>
  <si>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</si>
  <si>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</si>
  <si>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</si>
  <si>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</si>
  <si>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</si>
  <si>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La Oficina Asesora de Auditoría Interna Comprobó se cercioró que el proceso de Gestión Jurídica de la IU. DIGITAL cuenta con las Cláusulas de Confidencialidad y de Propiedad Intelectual,  las cuales se ven reflejadas en las Minutas de Contratación
</t>
  </si>
  <si>
    <t>Desde la  Oficina Asesora de Auditoría Interna Verificó que el proceso de Gestión Jurídica de la IU. DIGITAL, aportó las  evidencias: El Banner del Plan Anual de Capacitación sobre lala capacitación en Propiedad Intelectual, las politícas de y las Memorias sobre la  Propiedad Intelectual.</t>
  </si>
  <si>
    <t>La Oficina Asesora de Auditoría Interna se Cerciró sobre el reporte por la plataforma de gestión transparente de la Contraloría General de Antioquia-CGA, el pantallazo del reporte desde la Plataforma de Gestión Transparente a la CGA, en los término establecidos por la Resolución de la Contraloría.</t>
  </si>
  <si>
    <t>La Oficina Asesora de Auditoría  interna Constató los soportes con la matriz en Excel, en la cual reposa toda la información de los procesos disciplinarios que adelanta  la IU. DIGITAL.</t>
  </si>
  <si>
    <t>La Oficina Asesora de Auditoría  interna Comprobó  que el día 11 de julio de 2024, se lelvó a cabo la capacitación de Derecho Disciplinario y Acoso Laboral, dictada por el señor: Daniel Jaime Gómez Alarcón. Igualmente se soporta con la Lista de asistencia y la pieza gráfica de la invitación a la capacitación presencial y la cual también se transmitió de manera virtual.</t>
  </si>
  <si>
    <t xml:space="preserve">La Oficina Asesora de Auditoría  interna verificó que el proceso de Gestión Jurídica cuenta con el Normograma Interno con lo actos administrativos expedidos y los cuales son ingresados y publicados al sistema de información G+.  </t>
  </si>
  <si>
    <t>Se cuenta con la RESOLUCIÓN RECTORAL No. 202402462 24 días del mes de Octubre de 2024. “Por la cual se adopta la Política de Roles y Perfiles de la Institución Universitaria Digital de Antioquia - IU. Digital de Antioquia”.</t>
  </si>
  <si>
    <t xml:space="preserve">La Oficina Asesora de Auditoría Interna constató que el proceso de Contratación de la Secretaría General, cuenta con el Manual de Contratación expedido mediante Resolución Rectoral 124 de agosto de 2019, Asimismo cuenta con el Anexo del Manual de contratación, los pantallazos de los flujos de contatación y el Procedimiento de Contratación de octubre del 2022.
</t>
  </si>
  <si>
    <t>La Oficina Asesora de Auditoría  Interna evidenció que el día 11 de julio de 2024, se llevó a cabo , la capacitación de Derecho Disciplinario y Acoso Laboral, dictada por el señor: Daniel Jaime Gómez Alarcón. Igualmente se soporta con la Lista de asistencia y la pieza gráfica de la invitación a la capacitación presencial y la cual también se transmitió de manera virtual.</t>
  </si>
  <si>
    <t>La Oficina Asesora de Auditoría Interna comprobó que el proceso de Contratación y de Secretaría General cuenta conun alista de chequeo para el cumplimiento del Manual de Contratación que se lleva a cabo en la IU. DIGITAL en todas las etapas del proceso contractual (precontractual, contractual y postcontractual) confrontando con la lista de chequeo lo cual permite la validación de la información.</t>
  </si>
  <si>
    <t>RESOLUCIÓN RECTORAL No. 202402326 del 11 días del mes de Septiembre de 2024, "Por la cual se adopta la Política de Integridad en la Institución Universitaria Digital de Antioquia, y se dictan otras disposiciones"
 En concordancia con la ley 1952 de 2019 “Código General Disciplinario”</t>
  </si>
  <si>
    <t xml:space="preserve">La Oficina Asesora de Auditoría Interna se verificó que la IU. DIGITAL cuenta con RESOLUCIÓN RECTORAL No. 1076
07 de septiembre de 2022, Por la cual se adopta el Manual de Conflictos de Intereses. 
Asimismo, se evidencia que se realizó capacitación el día 11 de julio de 2024 sobre el Código General Disciplinario, Además, se realizó la capacitación sobre el Conflictos de Interés el día 01 de agosto. Lo anterior, enmarcado en el Plan Institucional de capacitaciones -PIC del 2024.
Se soporta con las piezas gráficas de las invitaciones a las capacitaciones y pantallazo de la capacitación realizada.
</t>
  </si>
  <si>
    <t xml:space="preserve"> La Oficina Asesora de Auditoría Interna se cerciró que la IU. DIGITAL, cuenta con el formato GJ-F-011, Autorización consulta Certificados Persona Natural V05, y con el formato GJ-F-041 Autorización Consulta de Persona Natural Vo3 . Dicho formato incluye una declaración Juramentada que garantiza la imparcialidad en el proceso contractual.</t>
  </si>
  <si>
    <t>La Oficina Asesora de Auditoría  Interna constató que se llevó a cabo el día 11 de julio de 2024, la capacitación de Derecho Disciplinario y Acoso Laboral, dictada por el señor: Daniel Jaime Gómez Alarcón. Igualmente se soporta con la Lista de asistencia y la pieza gráfica de la invitación a la capacitación presencial y la cual también se transmitió de manera virtual.</t>
  </si>
  <si>
    <t>La Oficina Asesora de Auditoría Interna evidenció los Acuerdos de Gestión suscritos con los Directivos de la IU.Digital De acuerdo con lo establecido en la Circular 003 del 2022.
Igualmente se observó que se cuenta con la RESOLUCIÓN RECTORAL No. 889 14 de marzo de 2022 “Por la cual se modifica la Resolución Rectoral No 499 del 23 de abril de 2021, « y se adopta la metodología para la gestión del rendimiento y se designan los pares que actuarán como evaluadores en el proceso de valoración del componente
comportamental de los acuerdos de gestión de los gerentes públicos en la IU. Digital»”</t>
  </si>
  <si>
    <t>La Oficina Asesora de Auditoría  interna  verificó que la Dirección de Planeación envió a la Dirección de Gestión Humana la información para la calificación y seguimiento de los Acuerdos de Gestión de acuerdo y consistente con  el Plan de Desarrollo para el seguimiento de los Acuerdos de Gestión.</t>
  </si>
  <si>
    <t xml:space="preserve">La Oficina Asesora de Auditoría  Interna  Comprobó de la existencia de la  RESOLUCIÓN RECTORAL No. 202402162
26 días del mes de Junio de 2024 Por la cual se expide el Manual Específico de Funciones, Requisitos y Competencias laborales para los empleos de la planta global.
</t>
  </si>
  <si>
    <t>La Oficina Asesora de Auditoría  interna verificó que el proceso de Gestión Jurídica cuenta con el Normograma Interno con lo actos administrativos expedidos y los cuales son ingresados y publicados al sistema de información G+</t>
  </si>
  <si>
    <t>La Oficina Asesora de Auditoría Interna verificó que la dirección de Servicios Generales realizó la reunión del comite Primario de Servcios generales el dia 11 de noviembre sobre  temas relacionados con las responsabilidades que tienen los funcionarios públicos y contratistas. 
Se evidencia con registro fotorgráfico y lista de asistencia.</t>
  </si>
  <si>
    <t xml:space="preserve">La Oficina Asesora de Auditoría  interna corrobora que la Dirección de Servicios Generales cuenta con la trazabilidad de correos para la realilzación de los estudios previos de los procesos de contratación de mantenimiento.
Se soporta con los correos  liderados y a cargo de dicha Dirección. </t>
  </si>
  <si>
    <t>La Oficina Asesora de Auditoría  interna comprobó que el día 11 de julio de 2024 se llevó a cabo , la capacitación de Derecho Disciplinario y Acoso Laboral, dictada por el señor: Daniel Jaime Gómez Alarcón. 
Igualmente se soporta con la Lista de asistencia y la pieza gráfica de la invitación a la capacitación presencial y la cual también se transmitió de manera virtual.</t>
  </si>
  <si>
    <t>La Oficina Asesora de Auditoría  Interna s cerciró  que la Dirección de Tecnología, en cada proceso precontractual emite Concepto Técnico sobre la Contratación de adquisición de tecnología.  con las  condiciones técnicas y características del producto o servicio que se encuentre ajustado a las necesidades de la IU. DIGITAL.
Se soporta con los Conceptos Técnicos Emitidos.</t>
  </si>
  <si>
    <t>La Oficina Asesora de Auditoria  Interna constató que se cuenta con una carpeta con los documento de compromiso de los Acuerdos de Confidencialidad y seguridad de la información relacionada con el manejo de las plataformas institucionales, el cual es declarado y firmado por cada contratista.</t>
  </si>
  <si>
    <t>La Oficina Asesora de Auditoría  Interna Comprobó los formatos de lista de chequeo de la documentación aportada en la etapa precontractual de los procesos de licitación  pública, concurso de méritos, contratación directa, convenios de mínima cuantía, selección abreviada.</t>
  </si>
  <si>
    <t>La Oficina Asesora de Auditoría  Interna  constató que existe una matriz de cuadro control, en la cual se raliza la evaluación, auditoría, revisión y puntaje de la documentación entregada por cada aspirante. la validación se realiza desde el proceso de Admisiones, Registro y Control de acuerdo al Reglamento Estudiantil.</t>
  </si>
  <si>
    <t>La Oficina Asesora de Auditoría  Interna se cercioró sobre la realización de la capacitación del Proceso de Admisiones, Registro y Control el día 20 de noviembre de 2024,  sobre los temas de Certificaciones, Cancelaciones, Reajuste y Grados a cargo de la Líder de Eliana Mileidy López Alvarez.
Se evidencia con el listado de Asistencia.</t>
  </si>
  <si>
    <t>La Oficina Asesora de Auditoría  Interna se evidencia las Guías de aspirantes, transferencia, de reingreso. Además de los acuerdos académcicos del Calendario Académico de la vigencia 2025</t>
  </si>
  <si>
    <t>La  Oficina Asesora de Auditoría  Interna se constató   la documentaciòn soporte de las hojas de vida remitida por el funcionario de planta o vinculado aspirante de ingreso a la IU. DIGITAL</t>
  </si>
  <si>
    <t>Según información del área encargada de la actividad, no se relacionan evidencias debido a que en este último cuatrimestre no se han implementado documentos maestros de programas.</t>
  </si>
  <si>
    <t xml:space="preserve">La Oficina Asesora de Auditoría Interna se verificó el  listado de capacitaciones del CRAI, se soporta con el listado de los estudiantes que asistieron en los temas de: en normas APA y Derechos de Autor por parte del CRAI
</t>
  </si>
  <si>
    <t>La Oficina Asesora de Auditoría Interna se cercioró  que la IU. DIGITAL cuenta con programas licenciados,  dispuestos para la prevención del plagio denominado  "Turnitin Originality" el cual permite verificar el porcentaje de concidencia y similitud de los documentos académicos</t>
  </si>
  <si>
    <t xml:space="preserve">La Oficina Asesora de Auditoría Interna verificó que la Dirección de Tecnología cuenta con contratos de personal encargados de control,calidad, corrección y edición, de tal manera que sea posible ejecutar de forma adecuada la validación manual de los contenidos de los cursos y Asesoría Tecno Pedagógica.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</si>
</sst>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m/yyyy"/>
    <numFmt numFmtId="166" formatCode="mmmm\ yyyy"/>
  </numFmts>
  <fonts count="100" x14ac:knownFonts="1">
    <font>
      <sz val="11"/>
      <color theme="1"/>
      <name val="Calibri"/>
      <scheme val="minor"/>
    </font>
    <font>
      <sz val="11"/>
      <color theme="1"/>
      <name val="Calibri"/>
    </font>
    <font>
      <b/>
      <sz val="14"/>
      <color theme="1"/>
      <name val="Arial Narrow"/>
    </font>
    <font>
      <sz val="11"/>
      <name val="Calibri"/>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b/>
      <sz val="11"/>
      <color theme="1"/>
      <name val="Calibri"/>
    </font>
    <font>
      <b/>
      <sz val="11"/>
      <color theme="0"/>
      <name val="Calibri"/>
    </font>
    <font>
      <sz val="11"/>
      <color rgb="FF000000"/>
      <name val="Calibri"/>
    </font>
    <font>
      <u/>
      <sz val="11"/>
      <color rgb="FF0000FF"/>
      <name val="Calibri"/>
    </font>
    <font>
      <u/>
      <sz val="11"/>
      <color rgb="FF0000FF"/>
      <name val="Calibri"/>
    </font>
    <font>
      <u/>
      <sz val="11"/>
      <color rgb="FF0000FF"/>
      <name val="Calibri"/>
    </font>
    <font>
      <u/>
      <sz val="11"/>
      <color rgb="FF0000FF"/>
      <name val="Calibri"/>
    </font>
    <font>
      <u/>
      <sz val="11"/>
      <color theme="10"/>
      <name val="Calibri"/>
    </font>
    <font>
      <u/>
      <sz val="11"/>
      <color rgb="FF0000FF"/>
      <name val="Calibri"/>
    </font>
    <font>
      <u/>
      <sz val="11"/>
      <color rgb="FF0000FF"/>
      <name val="Calibri"/>
    </font>
    <font>
      <u/>
      <sz val="11"/>
      <color rgb="FF0000FF"/>
      <name val="Calibri"/>
    </font>
    <font>
      <u/>
      <sz val="11"/>
      <color theme="1"/>
      <name val="Calibri"/>
    </font>
    <font>
      <u/>
      <sz val="11"/>
      <color theme="1"/>
      <name val="Calibri"/>
    </font>
    <font>
      <u/>
      <sz val="11"/>
      <color rgb="FF0000FF"/>
      <name val="Calibri"/>
    </font>
    <font>
      <u/>
      <sz val="11"/>
      <color rgb="FF0000FF"/>
      <name val="Calibri"/>
    </font>
    <font>
      <u/>
      <sz val="11"/>
      <color theme="10"/>
      <name val="Calibri"/>
    </font>
    <font>
      <u/>
      <sz val="11"/>
      <color rgb="FF0000FF"/>
      <name val="Calibri"/>
    </font>
    <font>
      <u/>
      <sz val="11"/>
      <color rgb="FF000000"/>
      <name val="Calibri"/>
    </font>
    <font>
      <u/>
      <sz val="11"/>
      <color rgb="FF0000FF"/>
      <name val="Calibri"/>
    </font>
    <font>
      <u/>
      <sz val="11"/>
      <color rgb="FF0000FF"/>
      <name val="Calibri"/>
    </font>
    <font>
      <u/>
      <sz val="11"/>
      <color theme="1"/>
      <name val="Calibri"/>
    </font>
    <font>
      <u/>
      <sz val="11"/>
      <color rgb="FF0000FF"/>
      <name val="Calibri"/>
    </font>
    <font>
      <u/>
      <sz val="11"/>
      <color rgb="FF0000FF"/>
      <name val="Calibri"/>
    </font>
    <font>
      <u/>
      <sz val="11"/>
      <color rgb="FF0000FF"/>
      <name val="Calibri"/>
    </font>
    <font>
      <u/>
      <sz val="11"/>
      <color rgb="FF0000FF"/>
      <name val="Calibri"/>
    </font>
    <font>
      <u/>
      <sz val="11"/>
      <color theme="10"/>
      <name val="Calibri"/>
    </font>
    <font>
      <u/>
      <sz val="11"/>
      <color rgb="FF0000FF"/>
      <name val="Calibri"/>
    </font>
    <font>
      <u/>
      <sz val="11"/>
      <color theme="1"/>
      <name val="Calibri"/>
    </font>
    <font>
      <u/>
      <sz val="11"/>
      <color rgb="FF0000FF"/>
      <name val="Calibri"/>
    </font>
    <font>
      <u/>
      <sz val="11"/>
      <color theme="1"/>
      <name val="Calibri"/>
    </font>
    <font>
      <u/>
      <sz val="11"/>
      <color rgb="FF0000FF"/>
      <name val="Calibri"/>
    </font>
    <font>
      <u/>
      <sz val="11"/>
      <color rgb="FF0000FF"/>
      <name val="Calibri"/>
    </font>
    <font>
      <u/>
      <sz val="11"/>
      <color rgb="FF000000"/>
      <name val="Calibri"/>
    </font>
    <font>
      <u/>
      <sz val="11"/>
      <color rgb="FF0000FF"/>
      <name val="Calibri"/>
    </font>
    <font>
      <u/>
      <sz val="11"/>
      <color rgb="FF0000FF"/>
      <name val="Calibri"/>
    </font>
    <font>
      <u/>
      <sz val="11"/>
      <color theme="1"/>
      <name val="Calibri"/>
    </font>
    <font>
      <u/>
      <sz val="11"/>
      <color rgb="FF0000FF"/>
      <name val="Calibri"/>
    </font>
    <font>
      <u/>
      <sz val="11"/>
      <color rgb="FF0000FF"/>
      <name val="Calibri"/>
    </font>
    <font>
      <u/>
      <sz val="11"/>
      <color rgb="FF0000FF"/>
      <name val="Calibri"/>
    </font>
    <font>
      <u/>
      <sz val="11"/>
      <color theme="1"/>
      <name val="Calibri"/>
    </font>
    <font>
      <u/>
      <sz val="11"/>
      <color rgb="FF0000FF"/>
      <name val="Calibri"/>
    </font>
    <font>
      <b/>
      <sz val="14"/>
      <color rgb="FF000000"/>
      <name val="Arial Narrow"/>
    </font>
    <font>
      <b/>
      <sz val="12"/>
      <color rgb="FF000000"/>
      <name val="Arial Narrow"/>
    </font>
    <font>
      <sz val="11"/>
      <color rgb="FF000000"/>
      <name val="Arial Narrow"/>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12"/>
      <color rgb="FF000000"/>
      <name val="Calibri"/>
    </font>
    <font>
      <b/>
      <sz val="24"/>
      <color rgb="FF000000"/>
      <name val="Calibri"/>
    </font>
    <font>
      <b/>
      <sz val="18"/>
      <color rgb="FF000000"/>
      <name val="Calibri"/>
    </font>
    <font>
      <b/>
      <sz val="18"/>
      <color theme="1"/>
      <name val="Arial Narrow"/>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sz val="12"/>
      <color theme="1"/>
      <name val="Calibri"/>
    </font>
    <font>
      <sz val="12"/>
      <color rgb="FF000000"/>
      <name val="Arial Narrow"/>
    </font>
    <font>
      <sz val="12"/>
      <color theme="1"/>
      <name val="Arial Narrow"/>
    </font>
    <font>
      <sz val="10"/>
      <color rgb="FF000000"/>
      <name val="Arial Narrow"/>
    </font>
    <font>
      <b/>
      <sz val="10"/>
      <color rgb="FFE36C09"/>
      <name val="Arial Narrow"/>
    </font>
    <font>
      <b/>
      <sz val="11"/>
      <color rgb="FFE36C09"/>
      <name val="Arial Narrow"/>
    </font>
    <font>
      <b/>
      <sz val="9"/>
      <color rgb="FFE36C09"/>
      <name val="Arial Narrow"/>
    </font>
    <font>
      <u/>
      <sz val="11"/>
      <color rgb="FF1155CC"/>
      <name val="Calibri"/>
    </font>
    <font>
      <i/>
      <sz val="11"/>
      <color theme="1"/>
      <name val="Calibri"/>
    </font>
    <font>
      <u/>
      <sz val="11"/>
      <color rgb="FF000000"/>
      <name val="Calibri, Arial"/>
    </font>
    <font>
      <u/>
      <sz val="11"/>
      <color rgb="FF0000FF"/>
      <name val="Calibri, Arial"/>
    </font>
    <font>
      <u/>
      <sz val="11"/>
      <color rgb="FF0000FF"/>
      <name val="Calibri, sans-serif"/>
    </font>
    <font>
      <b/>
      <sz val="11"/>
      <color rgb="FFE36C09"/>
      <name val="Calibri Light"/>
    </font>
    <font>
      <sz val="11"/>
      <color theme="1"/>
      <name val="Calibri Light"/>
    </font>
    <font>
      <b/>
      <sz val="12"/>
      <color rgb="FFE36C09"/>
      <name val="Arial Narrow"/>
    </font>
    <font>
      <u/>
      <sz val="11"/>
      <color theme="10"/>
      <name val="Calibri"/>
      <scheme val="minor"/>
    </font>
  </fonts>
  <fills count="21">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002060"/>
        <bgColor rgb="FF002060"/>
      </patternFill>
    </fill>
    <fill>
      <patternFill patternType="solid">
        <fgColor rgb="FFFF0000"/>
        <bgColor rgb="FFFF0000"/>
      </patternFill>
    </fill>
    <fill>
      <patternFill patternType="solid">
        <fgColor rgb="FFC2D69B"/>
        <bgColor rgb="FFC2D69B"/>
      </patternFill>
    </fill>
    <fill>
      <patternFill patternType="solid">
        <fgColor rgb="FFB6DDE8"/>
        <bgColor rgb="FFB6DDE8"/>
      </patternFill>
    </fill>
    <fill>
      <patternFill patternType="solid">
        <fgColor rgb="FFB2A1C7"/>
        <bgColor rgb="FFB2A1C7"/>
      </patternFill>
    </fill>
    <fill>
      <patternFill patternType="solid">
        <fgColor rgb="FFFFFF00"/>
        <bgColor rgb="FFFFFF00"/>
      </patternFill>
    </fill>
    <fill>
      <patternFill patternType="solid">
        <fgColor rgb="FFFFC000"/>
        <bgColor rgb="FFFFC000"/>
      </patternFill>
    </fill>
    <fill>
      <patternFill patternType="solid">
        <fgColor rgb="FFE5DFEC"/>
        <bgColor rgb="FFE5DFEC"/>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DE9D9"/>
        <bgColor rgb="FFFDE9D9"/>
      </patternFill>
    </fill>
  </fills>
  <borders count="203">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000000"/>
      </right>
      <top style="thin">
        <color theme="0"/>
      </top>
      <bottom style="thin">
        <color theme="0"/>
      </bottom>
      <diagonal/>
    </border>
    <border>
      <left style="thin">
        <color rgb="FF000000"/>
      </left>
      <right/>
      <top style="thin">
        <color theme="0"/>
      </top>
      <bottom style="thin">
        <color theme="0"/>
      </bottom>
      <diagonal/>
    </border>
    <border>
      <left style="thin">
        <color rgb="FF000000"/>
      </left>
      <right/>
      <top style="thin">
        <color theme="0"/>
      </top>
      <bottom/>
      <diagonal/>
    </border>
    <border>
      <left/>
      <right/>
      <top style="thin">
        <color theme="0"/>
      </top>
      <bottom/>
      <diagonal/>
    </border>
    <border>
      <left/>
      <right style="thin">
        <color rgb="FF000000"/>
      </right>
      <top style="thin">
        <color theme="0"/>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rgb="FF000000"/>
      </top>
      <bottom/>
      <diagonal/>
    </border>
    <border>
      <left style="thin">
        <color rgb="FF000000"/>
      </left>
      <right style="thin">
        <color theme="0"/>
      </right>
      <top style="thin">
        <color theme="0"/>
      </top>
      <bottom/>
      <diagonal/>
    </border>
    <border>
      <left style="thin">
        <color theme="0"/>
      </left>
      <right/>
      <top/>
      <bottom/>
      <diagonal/>
    </border>
    <border>
      <left/>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rgb="FF000000"/>
      </left>
      <right style="thin">
        <color theme="0"/>
      </right>
      <top/>
      <bottom/>
      <diagonal/>
    </border>
    <border>
      <left/>
      <right style="thin">
        <color theme="0"/>
      </right>
      <top style="thin">
        <color theme="0"/>
      </top>
      <bottom/>
      <diagonal/>
    </border>
    <border>
      <left/>
      <right style="thin">
        <color theme="0"/>
      </right>
      <top/>
      <bottom/>
      <diagonal/>
    </border>
    <border>
      <left/>
      <right/>
      <top/>
      <bottom style="thin">
        <color rgb="FF000000"/>
      </bottom>
      <diagonal/>
    </border>
    <border>
      <left style="thin">
        <color rgb="FF000000"/>
      </left>
      <right style="thin">
        <color theme="0"/>
      </right>
      <top/>
      <bottom/>
      <diagonal/>
    </border>
    <border>
      <left style="thin">
        <color theme="0"/>
      </left>
      <right/>
      <top/>
      <bottom/>
      <diagonal/>
    </border>
    <border>
      <left/>
      <right/>
      <top/>
      <bottom/>
      <diagonal/>
    </border>
    <border>
      <left style="thin">
        <color theme="0"/>
      </left>
      <right style="thin">
        <color theme="0"/>
      </right>
      <top/>
      <bottom/>
      <diagonal/>
    </border>
    <border>
      <left style="thin">
        <color theme="0"/>
      </left>
      <right style="thin">
        <color theme="0"/>
      </right>
      <top/>
      <bottom style="medium">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dotted">
        <color rgb="FF000000"/>
      </right>
      <top style="medium">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medium">
        <color rgb="FF000000"/>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style="thin">
        <color rgb="FF000000"/>
      </top>
      <bottom style="medium">
        <color rgb="FF000000"/>
      </bottom>
      <diagonal/>
    </border>
    <border>
      <left/>
      <right/>
      <top style="medium">
        <color rgb="FF000000"/>
      </top>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dotted">
        <color rgb="FF000000"/>
      </left>
      <right style="medium">
        <color rgb="FF000000"/>
      </right>
      <top style="dotted">
        <color rgb="FF000000"/>
      </top>
      <bottom style="dotted">
        <color rgb="FF000000"/>
      </bottom>
      <diagonal/>
    </border>
    <border>
      <left style="dotted">
        <color rgb="FF000000"/>
      </left>
      <right style="medium">
        <color rgb="FF000000"/>
      </right>
      <top style="dotted">
        <color rgb="FF000000"/>
      </top>
      <bottom style="medium">
        <color rgb="FF000000"/>
      </bottom>
      <diagonal/>
    </border>
    <border>
      <left style="dotted">
        <color rgb="FF000000"/>
      </left>
      <right style="dotted">
        <color rgb="FF000000"/>
      </right>
      <top style="thin">
        <color rgb="FF000000"/>
      </top>
      <bottom style="dotted">
        <color rgb="FF000000"/>
      </bottom>
      <diagonal/>
    </border>
    <border>
      <left/>
      <right style="dotted">
        <color rgb="FF000000"/>
      </right>
      <top style="thin">
        <color rgb="FF000000"/>
      </top>
      <bottom style="dotted">
        <color rgb="FF000000"/>
      </bottom>
      <diagonal/>
    </border>
    <border>
      <left style="dotted">
        <color rgb="FF000000"/>
      </left>
      <right style="dotted">
        <color rgb="FF000000"/>
      </right>
      <top style="medium">
        <color rgb="FF000000"/>
      </top>
      <bottom style="medium">
        <color rgb="FF000000"/>
      </bottom>
      <diagonal/>
    </border>
    <border>
      <left/>
      <right style="dotted">
        <color rgb="FF000000"/>
      </right>
      <top/>
      <bottom style="dotted">
        <color rgb="FF000000"/>
      </bottom>
      <diagonal/>
    </border>
    <border>
      <left style="hair">
        <color rgb="FF000000"/>
      </left>
      <right style="hair">
        <color rgb="FF000000"/>
      </right>
      <top style="thin">
        <color rgb="FF000000"/>
      </top>
      <bottom style="hair">
        <color rgb="FF000000"/>
      </bottom>
      <diagonal/>
    </border>
    <border>
      <left style="dotted">
        <color rgb="FF000000"/>
      </left>
      <right style="medium">
        <color rgb="FF000000"/>
      </right>
      <top style="medium">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thick">
        <color rgb="FF000000"/>
      </bottom>
      <diagonal/>
    </border>
    <border>
      <left/>
      <right style="hair">
        <color rgb="FF000000"/>
      </right>
      <top style="thin">
        <color rgb="FF000000"/>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diagonal/>
    </border>
    <border>
      <left style="dotted">
        <color rgb="FF000000"/>
      </left>
      <right style="medium">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theme="0"/>
      </bottom>
      <diagonal/>
    </border>
    <border>
      <left/>
      <right/>
      <top/>
      <bottom style="medium">
        <color theme="0"/>
      </bottom>
      <diagonal/>
    </border>
    <border>
      <left/>
      <right style="medium">
        <color rgb="FF000000"/>
      </right>
      <top/>
      <bottom style="medium">
        <color theme="0"/>
      </bottom>
      <diagonal/>
    </border>
    <border>
      <left style="medium">
        <color rgb="FF000000"/>
      </left>
      <right/>
      <top style="medium">
        <color theme="0"/>
      </top>
      <bottom/>
      <diagonal/>
    </border>
    <border>
      <left/>
      <right/>
      <top style="medium">
        <color theme="0"/>
      </top>
      <bottom/>
      <diagonal/>
    </border>
    <border>
      <left/>
      <right style="medium">
        <color rgb="FF000000"/>
      </right>
      <top style="medium">
        <color theme="0"/>
      </top>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s>
  <cellStyleXfs count="2">
    <xf numFmtId="0" fontId="0" fillId="0" borderId="0"/>
    <xf numFmtId="0" fontId="99" fillId="0" borderId="0" applyNumberFormat="0" applyFill="0" applyBorder="0" applyAlignment="0" applyProtection="0"/>
  </cellStyleXfs>
  <cellXfs count="487">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 fillId="0" borderId="0" xfId="0" applyFont="1"/>
    <xf numFmtId="0" fontId="1" fillId="2" borderId="1" xfId="0" applyFont="1" applyFill="1" applyBorder="1" applyAlignment="1">
      <alignment horizontal="left" vertical="center"/>
    </xf>
    <xf numFmtId="0" fontId="1" fillId="4" borderId="1" xfId="0" applyFont="1" applyFill="1" applyBorder="1" applyAlignment="1">
      <alignment horizontal="left" vertical="center"/>
    </xf>
    <xf numFmtId="0" fontId="13" fillId="5" borderId="75" xfId="0" applyFont="1" applyFill="1" applyBorder="1" applyAlignment="1">
      <alignment horizontal="left" vertical="center" textRotation="90"/>
    </xf>
    <xf numFmtId="0" fontId="13" fillId="5" borderId="1" xfId="0" applyFont="1" applyFill="1" applyBorder="1" applyAlignment="1">
      <alignment horizontal="left" vertical="center" textRotation="90"/>
    </xf>
    <xf numFmtId="0" fontId="12" fillId="7" borderId="80" xfId="0" applyFont="1" applyFill="1" applyBorder="1" applyAlignment="1">
      <alignment horizontal="left" vertical="center" wrapText="1"/>
    </xf>
    <xf numFmtId="0" fontId="12" fillId="7" borderId="81" xfId="0" applyFont="1" applyFill="1" applyBorder="1" applyAlignment="1">
      <alignment horizontal="left" vertical="center"/>
    </xf>
    <xf numFmtId="0" fontId="12" fillId="7" borderId="81" xfId="0" applyFont="1" applyFill="1" applyBorder="1" applyAlignment="1">
      <alignment horizontal="left" vertical="center" wrapText="1"/>
    </xf>
    <xf numFmtId="0" fontId="12" fillId="2" borderId="1" xfId="0" applyFont="1" applyFill="1" applyBorder="1" applyAlignment="1">
      <alignment horizontal="left" vertical="center"/>
    </xf>
    <xf numFmtId="0" fontId="1" fillId="4" borderId="84" xfId="0" applyFont="1" applyFill="1" applyBorder="1" applyAlignment="1">
      <alignment horizontal="left" vertical="center"/>
    </xf>
    <xf numFmtId="0" fontId="1" fillId="4" borderId="84" xfId="0" applyFont="1" applyFill="1" applyBorder="1" applyAlignment="1">
      <alignment horizontal="left" vertical="center" wrapText="1"/>
    </xf>
    <xf numFmtId="0" fontId="1" fillId="4" borderId="85" xfId="0" applyFont="1" applyFill="1" applyBorder="1" applyAlignment="1">
      <alignment horizontal="left" vertical="center" wrapText="1"/>
    </xf>
    <xf numFmtId="0" fontId="1" fillId="4" borderId="84" xfId="0" applyFont="1" applyFill="1" applyBorder="1" applyAlignment="1">
      <alignment horizontal="left" vertical="center" textRotation="90"/>
    </xf>
    <xf numFmtId="9" fontId="1" fillId="4" borderId="84" xfId="0" applyNumberFormat="1" applyFont="1" applyFill="1" applyBorder="1" applyAlignment="1">
      <alignment horizontal="left" vertical="center"/>
    </xf>
    <xf numFmtId="164" fontId="1" fillId="4" borderId="84" xfId="0" applyNumberFormat="1" applyFont="1" applyFill="1" applyBorder="1" applyAlignment="1">
      <alignment horizontal="left" vertical="center"/>
    </xf>
    <xf numFmtId="0" fontId="12" fillId="4" borderId="84" xfId="0" applyFont="1" applyFill="1" applyBorder="1" applyAlignment="1">
      <alignment horizontal="left" vertical="center" textRotation="90" wrapText="1"/>
    </xf>
    <xf numFmtId="0" fontId="12" fillId="4" borderId="85" xfId="0" applyFont="1" applyFill="1" applyBorder="1" applyAlignment="1">
      <alignment horizontal="left" vertical="center" textRotation="90" wrapText="1"/>
    </xf>
    <xf numFmtId="9" fontId="1" fillId="4" borderId="85" xfId="0" applyNumberFormat="1" applyFont="1" applyFill="1" applyBorder="1" applyAlignment="1">
      <alignment horizontal="left" vertical="center"/>
    </xf>
    <xf numFmtId="0" fontId="12" fillId="4" borderId="85" xfId="0" applyFont="1" applyFill="1" applyBorder="1" applyAlignment="1">
      <alignment horizontal="left" vertical="center" textRotation="90"/>
    </xf>
    <xf numFmtId="165" fontId="1" fillId="4" borderId="84" xfId="0" applyNumberFormat="1" applyFont="1" applyFill="1" applyBorder="1" applyAlignment="1">
      <alignment horizontal="left" vertical="center" wrapText="1"/>
    </xf>
    <xf numFmtId="165" fontId="1" fillId="4" borderId="84" xfId="0" applyNumberFormat="1" applyFont="1" applyFill="1" applyBorder="1" applyAlignment="1">
      <alignment horizontal="left" vertical="center"/>
    </xf>
    <xf numFmtId="0" fontId="1" fillId="4" borderId="86" xfId="0" applyFont="1" applyFill="1" applyBorder="1" applyAlignment="1">
      <alignment horizontal="left" vertical="center"/>
    </xf>
    <xf numFmtId="0" fontId="14" fillId="4" borderId="87" xfId="0" applyFont="1" applyFill="1" applyBorder="1" applyAlignment="1">
      <alignment horizontal="left" vertical="center" wrapText="1"/>
    </xf>
    <xf numFmtId="0" fontId="15" fillId="4" borderId="87" xfId="0" applyFont="1" applyFill="1" applyBorder="1" applyAlignment="1">
      <alignment horizontal="left" vertical="center" wrapText="1"/>
    </xf>
    <xf numFmtId="0" fontId="1" fillId="4" borderId="87" xfId="0" applyFont="1" applyFill="1" applyBorder="1" applyAlignment="1">
      <alignment horizontal="left" vertical="center" wrapText="1"/>
    </xf>
    <xf numFmtId="0" fontId="1" fillId="0" borderId="87" xfId="0" applyFont="1" applyBorder="1" applyAlignment="1">
      <alignment horizontal="left" vertical="center" wrapText="1"/>
    </xf>
    <xf numFmtId="0" fontId="16" fillId="4" borderId="87" xfId="0" applyFont="1" applyFill="1" applyBorder="1" applyAlignment="1">
      <alignment vertical="center" wrapText="1"/>
    </xf>
    <xf numFmtId="0" fontId="1" fillId="2" borderId="88" xfId="0" applyFont="1" applyFill="1" applyBorder="1" applyAlignment="1">
      <alignment horizontal="left" vertical="center"/>
    </xf>
    <xf numFmtId="0" fontId="1" fillId="4" borderId="85" xfId="0" applyFont="1" applyFill="1" applyBorder="1" applyAlignment="1">
      <alignment horizontal="left" vertical="center"/>
    </xf>
    <xf numFmtId="0" fontId="1" fillId="4" borderId="85" xfId="0" applyFont="1" applyFill="1" applyBorder="1" applyAlignment="1">
      <alignment horizontal="left" vertical="center" textRotation="90"/>
    </xf>
    <xf numFmtId="164" fontId="1" fillId="4" borderId="85" xfId="0" applyNumberFormat="1" applyFont="1" applyFill="1" applyBorder="1" applyAlignment="1">
      <alignment horizontal="left" vertical="center"/>
    </xf>
    <xf numFmtId="165" fontId="1" fillId="4" borderId="85" xfId="0" applyNumberFormat="1" applyFont="1" applyFill="1" applyBorder="1" applyAlignment="1">
      <alignment horizontal="left" vertical="center" wrapText="1"/>
    </xf>
    <xf numFmtId="165" fontId="1" fillId="4" borderId="1" xfId="0" applyNumberFormat="1" applyFont="1" applyFill="1" applyBorder="1" applyAlignment="1">
      <alignment horizontal="left" vertical="center"/>
    </xf>
    <xf numFmtId="0" fontId="1" fillId="0" borderId="87" xfId="0" applyFont="1" applyBorder="1" applyAlignment="1">
      <alignment vertical="center" wrapText="1"/>
    </xf>
    <xf numFmtId="165" fontId="1" fillId="4" borderId="85" xfId="0" applyNumberFormat="1" applyFont="1" applyFill="1" applyBorder="1" applyAlignment="1">
      <alignment horizontal="left" vertical="center"/>
    </xf>
    <xf numFmtId="0" fontId="1" fillId="4" borderId="91" xfId="0" applyFont="1" applyFill="1" applyBorder="1" applyAlignment="1">
      <alignment horizontal="left" vertical="center"/>
    </xf>
    <xf numFmtId="0" fontId="1" fillId="4" borderId="87" xfId="0" applyFont="1" applyFill="1" applyBorder="1" applyAlignment="1">
      <alignment horizontal="left" vertical="center"/>
    </xf>
    <xf numFmtId="0" fontId="1" fillId="2" borderId="87" xfId="0" applyFont="1" applyFill="1" applyBorder="1" applyAlignment="1">
      <alignment horizontal="left" vertical="center"/>
    </xf>
    <xf numFmtId="0" fontId="12" fillId="4" borderId="92" xfId="0" applyFont="1" applyFill="1" applyBorder="1" applyAlignment="1">
      <alignment horizontal="left" vertical="center" textRotation="90"/>
    </xf>
    <xf numFmtId="0" fontId="1" fillId="4" borderId="95" xfId="0" applyFont="1" applyFill="1" applyBorder="1" applyAlignment="1">
      <alignment horizontal="left" vertical="center"/>
    </xf>
    <xf numFmtId="0" fontId="1" fillId="4" borderId="95" xfId="0" applyFont="1" applyFill="1" applyBorder="1" applyAlignment="1">
      <alignment horizontal="left" vertical="center" wrapText="1"/>
    </xf>
    <xf numFmtId="0" fontId="1" fillId="4" borderId="95" xfId="0" applyFont="1" applyFill="1" applyBorder="1" applyAlignment="1">
      <alignment horizontal="left" vertical="center" textRotation="90"/>
    </xf>
    <xf numFmtId="165" fontId="1" fillId="4" borderId="95" xfId="0" applyNumberFormat="1" applyFont="1" applyFill="1" applyBorder="1" applyAlignment="1">
      <alignment horizontal="left" vertical="center"/>
    </xf>
    <xf numFmtId="0" fontId="1" fillId="4" borderId="96" xfId="0" applyFont="1" applyFill="1" applyBorder="1" applyAlignment="1">
      <alignment horizontal="left" vertical="center"/>
    </xf>
    <xf numFmtId="0" fontId="1" fillId="4" borderId="97" xfId="0" applyFont="1" applyFill="1" applyBorder="1" applyAlignment="1">
      <alignment horizontal="left" vertical="center"/>
    </xf>
    <xf numFmtId="0" fontId="1" fillId="2" borderId="97" xfId="0" applyFont="1" applyFill="1" applyBorder="1" applyAlignment="1">
      <alignment horizontal="left" vertical="center"/>
    </xf>
    <xf numFmtId="0" fontId="1" fillId="2" borderId="98" xfId="0" applyFont="1" applyFill="1" applyBorder="1" applyAlignment="1">
      <alignment horizontal="left" vertical="center"/>
    </xf>
    <xf numFmtId="0" fontId="12" fillId="4" borderId="84" xfId="0" applyFont="1" applyFill="1" applyBorder="1" applyAlignment="1">
      <alignment horizontal="left" vertical="center" textRotation="90"/>
    </xf>
    <xf numFmtId="0" fontId="14" fillId="4" borderId="99" xfId="0" applyFont="1" applyFill="1" applyBorder="1" applyAlignment="1">
      <alignment horizontal="left" vertical="center" wrapText="1"/>
    </xf>
    <xf numFmtId="0" fontId="17" fillId="4" borderId="99" xfId="0" applyFont="1" applyFill="1" applyBorder="1" applyAlignment="1">
      <alignment horizontal="left" vertical="center" wrapText="1"/>
    </xf>
    <xf numFmtId="0" fontId="1" fillId="4" borderId="99" xfId="0" applyFont="1" applyFill="1" applyBorder="1" applyAlignment="1">
      <alignment horizontal="left" vertical="center" wrapText="1"/>
    </xf>
    <xf numFmtId="0" fontId="1" fillId="2" borderId="99" xfId="0" applyFont="1" applyFill="1" applyBorder="1" applyAlignment="1">
      <alignment horizontal="left" vertical="center" wrapText="1"/>
    </xf>
    <xf numFmtId="0" fontId="1" fillId="0" borderId="99" xfId="0" applyFont="1" applyBorder="1" applyAlignment="1">
      <alignment vertical="center" wrapText="1"/>
    </xf>
    <xf numFmtId="0" fontId="18" fillId="4" borderId="99" xfId="0" applyFont="1" applyFill="1" applyBorder="1" applyAlignment="1">
      <alignment vertical="center" wrapText="1"/>
    </xf>
    <xf numFmtId="0" fontId="19" fillId="4" borderId="87" xfId="0" applyFont="1" applyFill="1" applyBorder="1" applyAlignment="1">
      <alignment horizontal="left" vertical="center" wrapText="1"/>
    </xf>
    <xf numFmtId="0" fontId="14" fillId="4" borderId="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1" fillId="2" borderId="87" xfId="0" applyFont="1" applyFill="1" applyBorder="1" applyAlignment="1">
      <alignment horizontal="left" vertical="center" wrapText="1"/>
    </xf>
    <xf numFmtId="0" fontId="14" fillId="4" borderId="0" xfId="0" applyFont="1" applyFill="1" applyAlignment="1">
      <alignment horizontal="left" vertical="center" wrapText="1"/>
    </xf>
    <xf numFmtId="0" fontId="21" fillId="0" borderId="0" xfId="0" applyFont="1" applyAlignment="1">
      <alignment horizontal="left" vertical="center" wrapText="1"/>
    </xf>
    <xf numFmtId="0" fontId="1" fillId="4" borderId="85" xfId="0" applyFont="1" applyFill="1" applyBorder="1" applyAlignment="1">
      <alignment horizontal="left" vertical="top" wrapText="1"/>
    </xf>
    <xf numFmtId="0" fontId="1" fillId="4" borderId="101" xfId="0" applyFont="1" applyFill="1" applyBorder="1" applyAlignment="1">
      <alignment vertical="center" wrapText="1"/>
    </xf>
    <xf numFmtId="0" fontId="22" fillId="4" borderId="102" xfId="0" applyFont="1" applyFill="1" applyBorder="1" applyAlignment="1">
      <alignment horizontal="center" vertical="center" wrapText="1"/>
    </xf>
    <xf numFmtId="0" fontId="1" fillId="4" borderId="87" xfId="0" applyFont="1" applyFill="1" applyBorder="1" applyAlignment="1">
      <alignment horizontal="center" vertical="center" wrapText="1"/>
    </xf>
    <xf numFmtId="0" fontId="23" fillId="4" borderId="87" xfId="0" applyFont="1" applyFill="1" applyBorder="1" applyAlignment="1">
      <alignment horizontal="left" vertical="center" wrapText="1"/>
    </xf>
    <xf numFmtId="0" fontId="1" fillId="4" borderId="97" xfId="0" applyFont="1" applyFill="1" applyBorder="1" applyAlignment="1">
      <alignment horizontal="left" vertical="center" wrapText="1"/>
    </xf>
    <xf numFmtId="0" fontId="1" fillId="4" borderId="103" xfId="0" applyFont="1" applyFill="1" applyBorder="1" applyAlignment="1">
      <alignment horizontal="left" vertical="center"/>
    </xf>
    <xf numFmtId="0" fontId="1" fillId="4" borderId="104" xfId="0" applyFont="1" applyFill="1" applyBorder="1" applyAlignment="1">
      <alignment horizontal="left" vertical="center"/>
    </xf>
    <xf numFmtId="0" fontId="1" fillId="4" borderId="92" xfId="0" applyFont="1" applyFill="1" applyBorder="1" applyAlignment="1">
      <alignment horizontal="left" vertical="center"/>
    </xf>
    <xf numFmtId="0" fontId="24" fillId="4" borderId="99" xfId="0" applyFont="1" applyFill="1" applyBorder="1" applyAlignment="1">
      <alignment horizontal="left" vertical="center" wrapText="1"/>
    </xf>
    <xf numFmtId="0" fontId="25" fillId="4" borderId="99" xfId="0" applyFont="1" applyFill="1" applyBorder="1" applyAlignment="1">
      <alignment vertical="center" wrapText="1"/>
    </xf>
    <xf numFmtId="0" fontId="12" fillId="4" borderId="87" xfId="0" applyFont="1" applyFill="1" applyBorder="1" applyAlignment="1">
      <alignment horizontal="left" vertical="center"/>
    </xf>
    <xf numFmtId="0" fontId="14" fillId="4" borderId="97" xfId="0" applyFont="1" applyFill="1" applyBorder="1" applyAlignment="1">
      <alignment horizontal="left" vertical="center" wrapText="1"/>
    </xf>
    <xf numFmtId="0" fontId="26" fillId="4" borderId="97" xfId="0" applyFont="1" applyFill="1" applyBorder="1" applyAlignment="1">
      <alignment horizontal="left" vertical="center" wrapText="1"/>
    </xf>
    <xf numFmtId="0" fontId="27" fillId="4" borderId="99" xfId="0" applyFont="1" applyFill="1" applyBorder="1" applyAlignment="1">
      <alignment horizontal="left" vertical="center" wrapText="1"/>
    </xf>
    <xf numFmtId="0" fontId="14" fillId="4" borderId="105" xfId="0" applyFont="1" applyFill="1" applyBorder="1" applyAlignment="1">
      <alignment horizontal="left" vertical="center" wrapText="1"/>
    </xf>
    <xf numFmtId="0" fontId="28" fillId="4" borderId="105" xfId="0" applyFont="1" applyFill="1" applyBorder="1" applyAlignment="1">
      <alignment horizontal="left" vertical="center" wrapText="1"/>
    </xf>
    <xf numFmtId="0" fontId="29" fillId="4" borderId="87" xfId="0" applyFont="1" applyFill="1" applyBorder="1" applyAlignment="1">
      <alignment horizontal="left" vertical="center" wrapText="1"/>
    </xf>
    <xf numFmtId="0" fontId="30" fillId="0" borderId="0" xfId="0" applyFont="1" applyAlignment="1">
      <alignment horizontal="left" vertical="center" wrapText="1"/>
    </xf>
    <xf numFmtId="0" fontId="31" fillId="4" borderId="106" xfId="0" applyFont="1" applyFill="1" applyBorder="1" applyAlignment="1">
      <alignment horizontal="left" vertical="center" wrapText="1"/>
    </xf>
    <xf numFmtId="0" fontId="1" fillId="4" borderId="92" xfId="0" applyFont="1" applyFill="1" applyBorder="1" applyAlignment="1">
      <alignment horizontal="left" vertical="center" wrapText="1"/>
    </xf>
    <xf numFmtId="0" fontId="32" fillId="4" borderId="92" xfId="0" applyFont="1" applyFill="1" applyBorder="1" applyAlignment="1">
      <alignment horizontal="left" vertical="center" wrapText="1"/>
    </xf>
    <xf numFmtId="0" fontId="14" fillId="4" borderId="107" xfId="0" applyFont="1" applyFill="1" applyBorder="1" applyAlignment="1">
      <alignment horizontal="left" vertical="center" wrapText="1"/>
    </xf>
    <xf numFmtId="0" fontId="1" fillId="0" borderId="108" xfId="0" applyFont="1" applyBorder="1" applyAlignment="1">
      <alignment vertical="center" wrapText="1"/>
    </xf>
    <xf numFmtId="0" fontId="1" fillId="2" borderId="109" xfId="0" applyFont="1" applyFill="1" applyBorder="1" applyAlignment="1">
      <alignment horizontal="left" vertical="center"/>
    </xf>
    <xf numFmtId="0" fontId="1" fillId="2" borderId="85" xfId="0" applyFont="1" applyFill="1" applyBorder="1" applyAlignment="1">
      <alignment horizontal="left" vertical="center"/>
    </xf>
    <xf numFmtId="0" fontId="1" fillId="2" borderId="110" xfId="0" applyFont="1" applyFill="1" applyBorder="1" applyAlignment="1">
      <alignment horizontal="left" vertical="center"/>
    </xf>
    <xf numFmtId="0" fontId="1" fillId="2" borderId="95" xfId="0" applyFont="1" applyFill="1" applyBorder="1" applyAlignment="1">
      <alignment horizontal="left" vertical="center"/>
    </xf>
    <xf numFmtId="0" fontId="1" fillId="2" borderId="111" xfId="0" applyFont="1" applyFill="1" applyBorder="1" applyAlignment="1">
      <alignment horizontal="left" vertical="center"/>
    </xf>
    <xf numFmtId="0" fontId="1" fillId="4" borderId="112" xfId="0" applyFont="1" applyFill="1" applyBorder="1" applyAlignment="1">
      <alignment horizontal="left" vertical="center" wrapText="1"/>
    </xf>
    <xf numFmtId="0" fontId="33" fillId="4" borderId="113" xfId="0" applyFont="1" applyFill="1" applyBorder="1" applyAlignment="1">
      <alignment horizontal="left" vertical="center" wrapText="1"/>
    </xf>
    <xf numFmtId="0" fontId="1" fillId="4" borderId="114" xfId="0" applyFont="1" applyFill="1" applyBorder="1" applyAlignment="1">
      <alignment vertical="center" wrapText="1"/>
    </xf>
    <xf numFmtId="0" fontId="34" fillId="4" borderId="115" xfId="0" applyFont="1" applyFill="1" applyBorder="1" applyAlignment="1">
      <alignment vertical="center" wrapText="1"/>
    </xf>
    <xf numFmtId="0" fontId="14" fillId="4" borderId="116" xfId="0" applyFont="1" applyFill="1" applyBorder="1" applyAlignment="1">
      <alignment horizontal="left" vertical="center" wrapText="1"/>
    </xf>
    <xf numFmtId="0" fontId="1" fillId="2" borderId="117" xfId="0" applyFont="1" applyFill="1" applyBorder="1" applyAlignment="1">
      <alignment horizontal="left" vertical="center"/>
    </xf>
    <xf numFmtId="0" fontId="35" fillId="4" borderId="115" xfId="0" applyFont="1" applyFill="1" applyBorder="1" applyAlignment="1">
      <alignment horizontal="left" vertical="center" wrapText="1"/>
    </xf>
    <xf numFmtId="0" fontId="1" fillId="4" borderId="84" xfId="0" applyFont="1" applyFill="1" applyBorder="1" applyAlignment="1">
      <alignment vertical="center" wrapText="1"/>
    </xf>
    <xf numFmtId="0" fontId="36" fillId="4" borderId="118" xfId="0" applyFont="1" applyFill="1" applyBorder="1" applyAlignment="1">
      <alignment vertical="center" wrapText="1"/>
    </xf>
    <xf numFmtId="0" fontId="37" fillId="4" borderId="85" xfId="0" applyFont="1" applyFill="1" applyBorder="1" applyAlignment="1">
      <alignment horizontal="left" vertical="center" wrapText="1"/>
    </xf>
    <xf numFmtId="0" fontId="38" fillId="4" borderId="119" xfId="0" applyFont="1" applyFill="1" applyBorder="1" applyAlignment="1">
      <alignment horizontal="left" vertical="center" wrapText="1"/>
    </xf>
    <xf numFmtId="0" fontId="39" fillId="4" borderId="85" xfId="0" applyFont="1" applyFill="1" applyBorder="1" applyAlignment="1">
      <alignment horizontal="left" vertical="center" wrapText="1"/>
    </xf>
    <xf numFmtId="0" fontId="1" fillId="4" borderId="91" xfId="0" applyFont="1" applyFill="1" applyBorder="1" applyAlignment="1">
      <alignment vertical="center" wrapText="1"/>
    </xf>
    <xf numFmtId="0" fontId="40" fillId="4" borderId="119" xfId="0" applyFont="1" applyFill="1" applyBorder="1" applyAlignment="1">
      <alignment horizontal="center" vertical="center" wrapText="1"/>
    </xf>
    <xf numFmtId="0" fontId="1" fillId="4" borderId="92" xfId="0" applyFont="1" applyFill="1" applyBorder="1" applyAlignment="1">
      <alignment vertical="center" wrapText="1"/>
    </xf>
    <xf numFmtId="0" fontId="41" fillId="0" borderId="0" xfId="0" applyFont="1" applyAlignment="1">
      <alignment horizontal="left" vertical="center" wrapText="1"/>
    </xf>
    <xf numFmtId="0" fontId="1" fillId="4" borderId="118" xfId="0" applyFont="1" applyFill="1" applyBorder="1" applyAlignment="1">
      <alignment horizontal="left" vertical="center" wrapText="1"/>
    </xf>
    <xf numFmtId="0" fontId="1" fillId="4" borderId="118" xfId="0" applyFont="1" applyFill="1" applyBorder="1" applyAlignment="1">
      <alignment horizontal="left" vertical="center"/>
    </xf>
    <xf numFmtId="165" fontId="1" fillId="4" borderId="118" xfId="0" applyNumberFormat="1" applyFont="1" applyFill="1" applyBorder="1" applyAlignment="1">
      <alignment horizontal="left" vertical="center"/>
    </xf>
    <xf numFmtId="0" fontId="42" fillId="4" borderId="120" xfId="0" applyFont="1" applyFill="1" applyBorder="1" applyAlignment="1">
      <alignment vertical="center" wrapText="1"/>
    </xf>
    <xf numFmtId="0" fontId="43" fillId="4" borderId="115" xfId="0" applyFont="1" applyFill="1" applyBorder="1" applyAlignment="1">
      <alignment horizontal="center" vertical="center" wrapText="1"/>
    </xf>
    <xf numFmtId="0" fontId="44" fillId="4" borderId="85" xfId="0" applyFont="1" applyFill="1" applyBorder="1" applyAlignment="1">
      <alignment horizontal="left" vertical="center" wrapText="1"/>
    </xf>
    <xf numFmtId="0" fontId="1" fillId="0" borderId="85" xfId="0" applyFont="1" applyBorder="1" applyAlignment="1">
      <alignment vertical="center" wrapText="1"/>
    </xf>
    <xf numFmtId="0" fontId="45" fillId="4" borderId="107" xfId="0" applyFont="1" applyFill="1" applyBorder="1" applyAlignment="1">
      <alignment vertical="center" wrapText="1"/>
    </xf>
    <xf numFmtId="0" fontId="1" fillId="4" borderId="121" xfId="0" applyFont="1" applyFill="1" applyBorder="1" applyAlignment="1">
      <alignment horizontal="left" vertical="center"/>
    </xf>
    <xf numFmtId="0" fontId="46" fillId="4" borderId="122" xfId="0" applyFont="1" applyFill="1" applyBorder="1" applyAlignment="1">
      <alignment horizontal="left" vertical="center" wrapText="1"/>
    </xf>
    <xf numFmtId="0" fontId="47" fillId="4" borderId="84" xfId="0" applyFont="1" applyFill="1" applyBorder="1" applyAlignment="1">
      <alignment horizontal="left" vertical="center" wrapText="1"/>
    </xf>
    <xf numFmtId="0" fontId="14" fillId="0" borderId="87" xfId="0" applyFont="1" applyBorder="1" applyAlignment="1">
      <alignment horizontal="left" vertical="center" wrapText="1"/>
    </xf>
    <xf numFmtId="0" fontId="48" fillId="0" borderId="26" xfId="0" applyFont="1" applyBorder="1" applyAlignment="1">
      <alignment horizontal="left" vertical="center" wrapText="1"/>
    </xf>
    <xf numFmtId="166" fontId="1" fillId="4" borderId="85" xfId="0" applyNumberFormat="1" applyFont="1" applyFill="1" applyBorder="1" applyAlignment="1">
      <alignment horizontal="left" vertical="center" wrapText="1"/>
    </xf>
    <xf numFmtId="0" fontId="49" fillId="4" borderId="123" xfId="0" applyFont="1" applyFill="1" applyBorder="1" applyAlignment="1">
      <alignment horizontal="left" vertical="center" wrapText="1"/>
    </xf>
    <xf numFmtId="0" fontId="14" fillId="0" borderId="124" xfId="0" applyFont="1" applyBorder="1" applyAlignment="1">
      <alignment horizontal="left" vertical="center" wrapText="1"/>
    </xf>
    <xf numFmtId="0" fontId="50" fillId="0" borderId="125" xfId="0" applyFont="1" applyBorder="1" applyAlignment="1">
      <alignment horizontal="left" vertical="center" wrapText="1"/>
    </xf>
    <xf numFmtId="0" fontId="1" fillId="4" borderId="126" xfId="0" applyFont="1" applyFill="1" applyBorder="1" applyAlignment="1">
      <alignment horizontal="left" vertical="center"/>
    </xf>
    <xf numFmtId="0" fontId="1" fillId="2" borderId="126" xfId="0" applyFont="1" applyFill="1" applyBorder="1" applyAlignment="1">
      <alignment horizontal="left" vertical="center"/>
    </xf>
    <xf numFmtId="0" fontId="1" fillId="2" borderId="85" xfId="0" applyFont="1" applyFill="1" applyBorder="1" applyAlignment="1">
      <alignment horizontal="left" vertical="center" wrapText="1"/>
    </xf>
    <xf numFmtId="0" fontId="51" fillId="2" borderId="85" xfId="0" applyFont="1" applyFill="1" applyBorder="1" applyAlignment="1">
      <alignment horizontal="left" vertical="center" wrapText="1"/>
    </xf>
    <xf numFmtId="0" fontId="1" fillId="4" borderId="103" xfId="0" applyFont="1" applyFill="1" applyBorder="1" applyAlignment="1">
      <alignment vertical="center" wrapText="1"/>
    </xf>
    <xf numFmtId="0" fontId="1" fillId="4" borderId="85" xfId="0" applyFont="1" applyFill="1" applyBorder="1" applyAlignment="1">
      <alignment vertical="center" wrapText="1"/>
    </xf>
    <xf numFmtId="0" fontId="1" fillId="2" borderId="92" xfId="0" applyFont="1" applyFill="1" applyBorder="1" applyAlignment="1">
      <alignment horizontal="left" vertical="center"/>
    </xf>
    <xf numFmtId="0" fontId="52" fillId="4" borderId="84" xfId="0" applyFont="1" applyFill="1" applyBorder="1" applyAlignment="1">
      <alignment horizontal="left" vertical="center" wrapText="1"/>
    </xf>
    <xf numFmtId="0" fontId="1" fillId="0" borderId="85" xfId="0" applyFont="1" applyBorder="1" applyAlignment="1">
      <alignment horizontal="left" vertical="center"/>
    </xf>
    <xf numFmtId="0" fontId="1" fillId="0" borderId="85" xfId="0" applyFont="1" applyBorder="1" applyAlignment="1">
      <alignment horizontal="left" vertical="center" wrapText="1"/>
    </xf>
    <xf numFmtId="0" fontId="1" fillId="0" borderId="85" xfId="0" applyFont="1" applyBorder="1" applyAlignment="1">
      <alignment horizontal="left" vertical="center" textRotation="90"/>
    </xf>
    <xf numFmtId="9" fontId="1" fillId="0" borderId="85" xfId="0" applyNumberFormat="1" applyFont="1" applyBorder="1" applyAlignment="1">
      <alignment horizontal="left" vertical="center"/>
    </xf>
    <xf numFmtId="164" fontId="1" fillId="0" borderId="85" xfId="0" applyNumberFormat="1" applyFont="1" applyBorder="1" applyAlignment="1">
      <alignment horizontal="left" vertical="center"/>
    </xf>
    <xf numFmtId="0" fontId="12" fillId="0" borderId="85" xfId="0" applyFont="1" applyBorder="1" applyAlignment="1">
      <alignment horizontal="left" vertical="center" textRotation="90" wrapText="1"/>
    </xf>
    <xf numFmtId="0" fontId="12" fillId="0" borderId="85" xfId="0" applyFont="1" applyBorder="1" applyAlignment="1">
      <alignment horizontal="left" vertical="center" textRotation="90"/>
    </xf>
    <xf numFmtId="0" fontId="1" fillId="0" borderId="0" xfId="0" applyFont="1" applyAlignment="1">
      <alignment horizontal="left" vertical="center"/>
    </xf>
    <xf numFmtId="165" fontId="1" fillId="0" borderId="85" xfId="0" applyNumberFormat="1" applyFont="1" applyBorder="1" applyAlignment="1">
      <alignment horizontal="left" vertical="center"/>
    </xf>
    <xf numFmtId="0" fontId="1" fillId="0" borderId="95" xfId="0" applyFont="1" applyBorder="1" applyAlignment="1">
      <alignment horizontal="left" vertical="center"/>
    </xf>
    <xf numFmtId="0" fontId="1" fillId="0" borderId="95" xfId="0" applyFont="1" applyBorder="1" applyAlignment="1">
      <alignment horizontal="left" vertical="center" wrapText="1"/>
    </xf>
    <xf numFmtId="0" fontId="1" fillId="0" borderId="95" xfId="0" applyFont="1" applyBorder="1" applyAlignment="1">
      <alignment horizontal="left" vertical="center" textRotation="90"/>
    </xf>
    <xf numFmtId="165" fontId="1" fillId="0" borderId="95" xfId="0" applyNumberFormat="1" applyFont="1" applyBorder="1" applyAlignment="1">
      <alignment horizontal="left" vertical="center"/>
    </xf>
    <xf numFmtId="0" fontId="1" fillId="2" borderId="95" xfId="0" applyFont="1" applyFill="1" applyBorder="1" applyAlignment="1">
      <alignment horizontal="left" vertical="center" wrapText="1"/>
    </xf>
    <xf numFmtId="0" fontId="1" fillId="0" borderId="84" xfId="0" applyFont="1" applyBorder="1" applyAlignment="1">
      <alignment horizontal="left" vertical="center"/>
    </xf>
    <xf numFmtId="0" fontId="1" fillId="0" borderId="84" xfId="0" applyFont="1" applyBorder="1" applyAlignment="1">
      <alignment horizontal="left" vertical="center" wrapText="1"/>
    </xf>
    <xf numFmtId="0" fontId="1" fillId="0" borderId="84" xfId="0" applyFont="1" applyBorder="1" applyAlignment="1">
      <alignment horizontal="left" vertical="center" textRotation="90"/>
    </xf>
    <xf numFmtId="9" fontId="1" fillId="0" borderId="84" xfId="0" applyNumberFormat="1" applyFont="1" applyBorder="1" applyAlignment="1">
      <alignment horizontal="left" vertical="center"/>
    </xf>
    <xf numFmtId="164" fontId="1" fillId="0" borderId="84" xfId="0" applyNumberFormat="1" applyFont="1" applyBorder="1" applyAlignment="1">
      <alignment horizontal="left" vertical="center"/>
    </xf>
    <xf numFmtId="0" fontId="12" fillId="0" borderId="84" xfId="0" applyFont="1" applyBorder="1" applyAlignment="1">
      <alignment horizontal="left" vertical="center" textRotation="90" wrapText="1"/>
    </xf>
    <xf numFmtId="0" fontId="12" fillId="0" borderId="84" xfId="0" applyFont="1" applyBorder="1" applyAlignment="1">
      <alignment horizontal="left" vertical="center" textRotation="90"/>
    </xf>
    <xf numFmtId="165" fontId="1" fillId="0" borderId="84" xfId="0" applyNumberFormat="1" applyFont="1" applyBorder="1" applyAlignment="1">
      <alignment horizontal="left" vertical="center"/>
    </xf>
    <xf numFmtId="0" fontId="1" fillId="2" borderId="84" xfId="0" applyFont="1" applyFill="1" applyBorder="1" applyAlignment="1">
      <alignment horizontal="left" vertical="center" wrapText="1"/>
    </xf>
    <xf numFmtId="0" fontId="1" fillId="2" borderId="84" xfId="0" applyFont="1" applyFill="1" applyBorder="1" applyAlignment="1">
      <alignment horizontal="left" vertical="center"/>
    </xf>
    <xf numFmtId="0" fontId="1" fillId="0" borderId="126" xfId="0" applyFont="1" applyBorder="1" applyAlignment="1">
      <alignment horizontal="left" vertical="center"/>
    </xf>
    <xf numFmtId="0" fontId="1" fillId="0" borderId="126" xfId="0" applyFont="1" applyBorder="1" applyAlignment="1">
      <alignment horizontal="left" vertical="center" textRotation="90"/>
    </xf>
    <xf numFmtId="9" fontId="1" fillId="0" borderId="126" xfId="0" applyNumberFormat="1" applyFont="1" applyBorder="1" applyAlignment="1">
      <alignment horizontal="left" vertical="center"/>
    </xf>
    <xf numFmtId="164" fontId="1" fillId="0" borderId="126" xfId="0" applyNumberFormat="1" applyFont="1" applyBorder="1" applyAlignment="1">
      <alignment horizontal="left" vertical="center"/>
    </xf>
    <xf numFmtId="0" fontId="12" fillId="0" borderId="126" xfId="0" applyFont="1" applyBorder="1" applyAlignment="1">
      <alignment horizontal="left" vertical="center" textRotation="90" wrapText="1"/>
    </xf>
    <xf numFmtId="0" fontId="12" fillId="0" borderId="126" xfId="0" applyFont="1" applyBorder="1" applyAlignment="1">
      <alignment horizontal="left" vertical="center" textRotation="90"/>
    </xf>
    <xf numFmtId="0" fontId="1" fillId="0" borderId="104" xfId="0" applyFont="1" applyBorder="1" applyAlignment="1">
      <alignment horizontal="left" vertical="center"/>
    </xf>
    <xf numFmtId="0" fontId="1" fillId="0" borderId="104" xfId="0" applyFont="1" applyBorder="1" applyAlignment="1">
      <alignment horizontal="left" vertical="center" textRotation="90"/>
    </xf>
    <xf numFmtId="9" fontId="1" fillId="0" borderId="104" xfId="0" applyNumberFormat="1" applyFont="1" applyBorder="1" applyAlignment="1">
      <alignment horizontal="left" vertical="center"/>
    </xf>
    <xf numFmtId="164" fontId="1" fillId="0" borderId="104" xfId="0" applyNumberFormat="1" applyFont="1" applyBorder="1" applyAlignment="1">
      <alignment horizontal="left" vertical="center"/>
    </xf>
    <xf numFmtId="0" fontId="12" fillId="0" borderId="104" xfId="0" applyFont="1" applyBorder="1" applyAlignment="1">
      <alignment horizontal="left" vertical="center" textRotation="90" wrapText="1"/>
    </xf>
    <xf numFmtId="0" fontId="12" fillId="0" borderId="104" xfId="0" applyFont="1" applyBorder="1" applyAlignment="1">
      <alignment horizontal="left" vertical="center" textRotation="90"/>
    </xf>
    <xf numFmtId="0" fontId="1" fillId="0" borderId="129" xfId="0" applyFont="1" applyBorder="1" applyAlignment="1">
      <alignment horizontal="left" vertical="center"/>
    </xf>
    <xf numFmtId="0" fontId="12" fillId="0" borderId="0" xfId="0" applyFont="1" applyAlignment="1">
      <alignment horizontal="left" vertical="center"/>
    </xf>
    <xf numFmtId="0" fontId="1" fillId="0" borderId="0" xfId="0" applyFont="1" applyAlignment="1">
      <alignment vertical="center"/>
    </xf>
    <xf numFmtId="0" fontId="1" fillId="4" borderId="1" xfId="0" applyFont="1" applyFill="1" applyBorder="1" applyAlignment="1">
      <alignment vertical="center"/>
    </xf>
    <xf numFmtId="0" fontId="53" fillId="0" borderId="0" xfId="0" applyFont="1" applyAlignment="1">
      <alignment horizontal="left" vertical="center" wrapText="1" readingOrder="1"/>
    </xf>
    <xf numFmtId="0" fontId="55" fillId="9" borderId="137" xfId="0" applyFont="1" applyFill="1" applyBorder="1" applyAlignment="1">
      <alignment horizontal="center" vertical="center" wrapText="1" readingOrder="1"/>
    </xf>
    <xf numFmtId="0" fontId="55" fillId="9" borderId="138" xfId="0" applyFont="1" applyFill="1" applyBorder="1" applyAlignment="1">
      <alignment horizontal="center" vertical="center" wrapText="1" readingOrder="1"/>
    </xf>
    <xf numFmtId="0" fontId="1" fillId="0" borderId="139" xfId="0" applyFont="1" applyBorder="1" applyAlignment="1">
      <alignment horizontal="center"/>
    </xf>
    <xf numFmtId="0" fontId="6" fillId="0" borderId="3" xfId="0" applyFont="1" applyBorder="1" applyAlignment="1">
      <alignment horizontal="left"/>
    </xf>
    <xf numFmtId="0" fontId="1" fillId="0" borderId="139" xfId="0" applyFont="1" applyBorder="1"/>
    <xf numFmtId="0" fontId="1" fillId="0" borderId="140" xfId="0" applyFont="1" applyBorder="1" applyAlignment="1">
      <alignment horizontal="center"/>
    </xf>
    <xf numFmtId="0" fontId="6" fillId="0" borderId="141" xfId="0" applyFont="1" applyBorder="1"/>
    <xf numFmtId="0" fontId="1" fillId="0" borderId="140" xfId="0" applyFont="1" applyBorder="1"/>
    <xf numFmtId="0" fontId="6" fillId="0" borderId="141" xfId="0" applyFont="1" applyBorder="1" applyAlignment="1">
      <alignment wrapText="1"/>
    </xf>
    <xf numFmtId="0" fontId="6" fillId="0" borderId="141" xfId="0" applyFont="1" applyBorder="1" applyAlignment="1">
      <alignment vertical="top" wrapText="1"/>
    </xf>
    <xf numFmtId="0" fontId="8" fillId="10" borderId="142" xfId="0" applyFont="1" applyFill="1" applyBorder="1" applyAlignment="1">
      <alignment horizontal="center" vertical="center"/>
    </xf>
    <xf numFmtId="0" fontId="6" fillId="0" borderId="142" xfId="0" applyFont="1" applyBorder="1"/>
    <xf numFmtId="0" fontId="8" fillId="11" borderId="142" xfId="0" applyFont="1" applyFill="1" applyBorder="1" applyAlignment="1">
      <alignment horizontal="center" vertical="center"/>
    </xf>
    <xf numFmtId="0" fontId="8" fillId="6" borderId="143" xfId="0" applyFont="1" applyFill="1" applyBorder="1" applyAlignment="1">
      <alignment horizontal="center" vertical="center"/>
    </xf>
    <xf numFmtId="0" fontId="6" fillId="0" borderId="144" xfId="0" applyFont="1" applyBorder="1"/>
    <xf numFmtId="0" fontId="8" fillId="12" borderId="142" xfId="0" applyFont="1" applyFill="1" applyBorder="1" applyAlignment="1">
      <alignment horizontal="center"/>
    </xf>
    <xf numFmtId="0" fontId="1" fillId="0" borderId="145" xfId="0" applyFont="1" applyBorder="1" applyAlignment="1">
      <alignment horizontal="center"/>
    </xf>
    <xf numFmtId="0" fontId="1" fillId="0" borderId="145" xfId="0" applyFont="1" applyBorder="1"/>
    <xf numFmtId="0" fontId="61" fillId="2" borderId="1" xfId="0" applyFont="1" applyFill="1" applyBorder="1" applyAlignment="1">
      <alignment vertical="center"/>
    </xf>
    <xf numFmtId="0" fontId="64" fillId="14" borderId="174" xfId="0" applyFont="1" applyFill="1" applyBorder="1" applyAlignment="1">
      <alignment horizontal="center" vertical="center" wrapText="1" readingOrder="1"/>
    </xf>
    <xf numFmtId="0" fontId="64" fillId="14" borderId="105" xfId="0" applyFont="1" applyFill="1" applyBorder="1" applyAlignment="1">
      <alignment horizontal="center" vertical="center" wrapText="1" readingOrder="1"/>
    </xf>
    <xf numFmtId="0" fontId="64" fillId="14" borderId="138" xfId="0" applyFont="1" applyFill="1" applyBorder="1" applyAlignment="1">
      <alignment horizontal="center" vertical="center" wrapText="1" readingOrder="1"/>
    </xf>
    <xf numFmtId="0" fontId="64" fillId="15" borderId="174" xfId="0" applyFont="1" applyFill="1" applyBorder="1" applyAlignment="1">
      <alignment horizontal="center" wrapText="1" readingOrder="1"/>
    </xf>
    <xf numFmtId="0" fontId="64" fillId="15" borderId="105" xfId="0" applyFont="1" applyFill="1" applyBorder="1" applyAlignment="1">
      <alignment horizontal="center" wrapText="1" readingOrder="1"/>
    </xf>
    <xf numFmtId="0" fontId="64" fillId="15" borderId="138" xfId="0" applyFont="1" applyFill="1" applyBorder="1" applyAlignment="1">
      <alignment horizontal="center" wrapText="1" readingOrder="1"/>
    </xf>
    <xf numFmtId="0" fontId="64" fillId="14" borderId="19" xfId="0" applyFont="1" applyFill="1" applyBorder="1" applyAlignment="1">
      <alignment horizontal="center" vertical="center" wrapText="1" readingOrder="1"/>
    </xf>
    <xf numFmtId="0" fontId="64" fillId="14" borderId="1" xfId="0" applyFont="1" applyFill="1" applyBorder="1" applyAlignment="1">
      <alignment horizontal="center" vertical="center" wrapText="1" readingOrder="1"/>
    </xf>
    <xf numFmtId="0" fontId="64" fillId="14" borderId="20" xfId="0" applyFont="1" applyFill="1" applyBorder="1" applyAlignment="1">
      <alignment horizontal="center" vertical="center" wrapText="1" readingOrder="1"/>
    </xf>
    <xf numFmtId="0" fontId="64" fillId="15" borderId="19" xfId="0" applyFont="1" applyFill="1" applyBorder="1" applyAlignment="1">
      <alignment horizontal="center" wrapText="1" readingOrder="1"/>
    </xf>
    <xf numFmtId="0" fontId="64" fillId="15" borderId="1" xfId="0" applyFont="1" applyFill="1" applyBorder="1" applyAlignment="1">
      <alignment horizontal="center" wrapText="1" readingOrder="1"/>
    </xf>
    <xf numFmtId="0" fontId="64" fillId="15" borderId="20" xfId="0" applyFont="1" applyFill="1" applyBorder="1" applyAlignment="1">
      <alignment horizontal="center" wrapText="1" readingOrder="1"/>
    </xf>
    <xf numFmtId="0" fontId="64" fillId="14" borderId="40" xfId="0" applyFont="1" applyFill="1" applyBorder="1" applyAlignment="1">
      <alignment horizontal="center" vertical="center" wrapText="1" readingOrder="1"/>
    </xf>
    <xf numFmtId="0" fontId="64" fillId="14" borderId="41" xfId="0" applyFont="1" applyFill="1" applyBorder="1" applyAlignment="1">
      <alignment horizontal="center" vertical="center" wrapText="1" readingOrder="1"/>
    </xf>
    <xf numFmtId="0" fontId="64" fillId="14" borderId="42" xfId="0" applyFont="1" applyFill="1" applyBorder="1" applyAlignment="1">
      <alignment horizontal="center" vertical="center" wrapText="1" readingOrder="1"/>
    </xf>
    <xf numFmtId="0" fontId="64" fillId="15" borderId="40" xfId="0" applyFont="1" applyFill="1" applyBorder="1" applyAlignment="1">
      <alignment horizontal="center" wrapText="1" readingOrder="1"/>
    </xf>
    <xf numFmtId="0" fontId="64" fillId="15" borderId="41" xfId="0" applyFont="1" applyFill="1" applyBorder="1" applyAlignment="1">
      <alignment horizontal="center" wrapText="1" readingOrder="1"/>
    </xf>
    <xf numFmtId="0" fontId="64" fillId="15" borderId="42" xfId="0" applyFont="1" applyFill="1" applyBorder="1" applyAlignment="1">
      <alignment horizontal="center" wrapText="1" readingOrder="1"/>
    </xf>
    <xf numFmtId="0" fontId="64" fillId="10" borderId="19" xfId="0" applyFont="1" applyFill="1" applyBorder="1" applyAlignment="1">
      <alignment horizontal="center" wrapText="1" readingOrder="1"/>
    </xf>
    <xf numFmtId="0" fontId="64" fillId="10" borderId="1" xfId="0" applyFont="1" applyFill="1" applyBorder="1" applyAlignment="1">
      <alignment horizontal="center" wrapText="1" readingOrder="1"/>
    </xf>
    <xf numFmtId="0" fontId="64" fillId="10" borderId="20" xfId="0" applyFont="1" applyFill="1" applyBorder="1" applyAlignment="1">
      <alignment horizontal="center" wrapText="1" readingOrder="1"/>
    </xf>
    <xf numFmtId="0" fontId="64" fillId="10" borderId="174" xfId="0" applyFont="1" applyFill="1" applyBorder="1" applyAlignment="1">
      <alignment horizontal="center" wrapText="1" readingOrder="1"/>
    </xf>
    <xf numFmtId="0" fontId="64" fillId="10" borderId="105" xfId="0" applyFont="1" applyFill="1" applyBorder="1" applyAlignment="1">
      <alignment horizontal="center" wrapText="1" readingOrder="1"/>
    </xf>
    <xf numFmtId="0" fontId="64" fillId="10" borderId="138" xfId="0" applyFont="1" applyFill="1" applyBorder="1" applyAlignment="1">
      <alignment horizontal="center" wrapText="1" readingOrder="1"/>
    </xf>
    <xf numFmtId="0" fontId="64" fillId="10" borderId="40" xfId="0" applyFont="1" applyFill="1" applyBorder="1" applyAlignment="1">
      <alignment horizontal="center" wrapText="1" readingOrder="1"/>
    </xf>
    <xf numFmtId="0" fontId="64" fillId="10" borderId="41" xfId="0" applyFont="1" applyFill="1" applyBorder="1" applyAlignment="1">
      <alignment horizontal="center" wrapText="1" readingOrder="1"/>
    </xf>
    <xf numFmtId="0" fontId="64" fillId="10" borderId="42" xfId="0" applyFont="1" applyFill="1" applyBorder="1" applyAlignment="1">
      <alignment horizontal="center" wrapText="1" readingOrder="1"/>
    </xf>
    <xf numFmtId="0" fontId="64" fillId="16" borderId="174" xfId="0" applyFont="1" applyFill="1" applyBorder="1" applyAlignment="1">
      <alignment horizontal="center" wrapText="1" readingOrder="1"/>
    </xf>
    <xf numFmtId="0" fontId="64" fillId="16" borderId="105" xfId="0" applyFont="1" applyFill="1" applyBorder="1" applyAlignment="1">
      <alignment horizontal="center" wrapText="1" readingOrder="1"/>
    </xf>
    <xf numFmtId="0" fontId="64" fillId="16" borderId="138" xfId="0" applyFont="1" applyFill="1" applyBorder="1" applyAlignment="1">
      <alignment horizontal="center" wrapText="1" readingOrder="1"/>
    </xf>
    <xf numFmtId="0" fontId="64" fillId="16" borderId="19" xfId="0" applyFont="1" applyFill="1" applyBorder="1" applyAlignment="1">
      <alignment horizontal="center" wrapText="1" readingOrder="1"/>
    </xf>
    <xf numFmtId="0" fontId="64" fillId="16" borderId="1" xfId="0" applyFont="1" applyFill="1" applyBorder="1" applyAlignment="1">
      <alignment horizontal="center" wrapText="1" readingOrder="1"/>
    </xf>
    <xf numFmtId="0" fontId="64" fillId="16" borderId="20" xfId="0" applyFont="1" applyFill="1" applyBorder="1" applyAlignment="1">
      <alignment horizontal="center" wrapText="1" readingOrder="1"/>
    </xf>
    <xf numFmtId="0" fontId="64" fillId="16" borderId="40" xfId="0" applyFont="1" applyFill="1" applyBorder="1" applyAlignment="1">
      <alignment horizontal="center" wrapText="1" readingOrder="1"/>
    </xf>
    <xf numFmtId="0" fontId="64" fillId="16" borderId="41" xfId="0" applyFont="1" applyFill="1" applyBorder="1" applyAlignment="1">
      <alignment horizontal="center" wrapText="1" readingOrder="1"/>
    </xf>
    <xf numFmtId="0" fontId="64" fillId="16" borderId="42" xfId="0" applyFont="1" applyFill="1" applyBorder="1" applyAlignment="1">
      <alignment horizontal="center" wrapText="1" readingOrder="1"/>
    </xf>
    <xf numFmtId="0" fontId="66" fillId="10" borderId="105" xfId="0" applyFont="1" applyFill="1" applyBorder="1" applyAlignment="1">
      <alignment horizontal="center" wrapText="1" readingOrder="1"/>
    </xf>
    <xf numFmtId="0" fontId="68" fillId="0" borderId="0" xfId="0" applyFont="1" applyAlignment="1">
      <alignment horizontal="center" vertical="center" wrapText="1"/>
    </xf>
    <xf numFmtId="0" fontId="69" fillId="17" borderId="1" xfId="0" applyFont="1" applyFill="1" applyBorder="1" applyAlignment="1">
      <alignment horizontal="center" vertical="center" wrapText="1" readingOrder="1"/>
    </xf>
    <xf numFmtId="0" fontId="70" fillId="16" borderId="181" xfId="0" applyFont="1" applyFill="1" applyBorder="1" applyAlignment="1">
      <alignment horizontal="center" vertical="center" wrapText="1" readingOrder="1"/>
    </xf>
    <xf numFmtId="0" fontId="70" fillId="0" borderId="182" xfId="0" applyFont="1" applyBorder="1" applyAlignment="1">
      <alignment horizontal="left" vertical="center" wrapText="1" readingOrder="1"/>
    </xf>
    <xf numFmtId="9" fontId="70" fillId="0" borderId="182" xfId="0" applyNumberFormat="1" applyFont="1" applyBorder="1" applyAlignment="1">
      <alignment horizontal="center" vertical="center" wrapText="1" readingOrder="1"/>
    </xf>
    <xf numFmtId="0" fontId="70" fillId="18" borderId="183" xfId="0" applyFont="1" applyFill="1" applyBorder="1" applyAlignment="1">
      <alignment horizontal="center" vertical="center" wrapText="1" readingOrder="1"/>
    </xf>
    <xf numFmtId="0" fontId="70" fillId="0" borderId="183" xfId="0" applyFont="1" applyBorder="1" applyAlignment="1">
      <alignment horizontal="left" vertical="center" wrapText="1" readingOrder="1"/>
    </xf>
    <xf numFmtId="9" fontId="70" fillId="0" borderId="183" xfId="0" applyNumberFormat="1" applyFont="1" applyBorder="1" applyAlignment="1">
      <alignment horizontal="center" vertical="center" wrapText="1" readingOrder="1"/>
    </xf>
    <xf numFmtId="0" fontId="70" fillId="19" borderId="183" xfId="0" applyFont="1" applyFill="1" applyBorder="1" applyAlignment="1">
      <alignment horizontal="center" vertical="center" wrapText="1" readingOrder="1"/>
    </xf>
    <xf numFmtId="0" fontId="70" fillId="11" borderId="183" xfId="0" applyFont="1" applyFill="1" applyBorder="1" applyAlignment="1">
      <alignment horizontal="center" vertical="center" wrapText="1" readingOrder="1"/>
    </xf>
    <xf numFmtId="0" fontId="71" fillId="6" borderId="183"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73" fillId="2" borderId="1" xfId="0" applyFont="1" applyFill="1" applyBorder="1" applyAlignment="1">
      <alignment horizontal="center" vertical="center" wrapText="1"/>
    </xf>
    <xf numFmtId="0" fontId="74" fillId="17" borderId="1" xfId="0" applyFont="1" applyFill="1" applyBorder="1" applyAlignment="1">
      <alignment horizontal="center" vertical="center" wrapText="1" readingOrder="1"/>
    </xf>
    <xf numFmtId="0" fontId="75" fillId="2" borderId="1" xfId="0" applyFont="1" applyFill="1" applyBorder="1"/>
    <xf numFmtId="0" fontId="76" fillId="16" borderId="181" xfId="0" applyFont="1" applyFill="1" applyBorder="1" applyAlignment="1">
      <alignment horizontal="center" vertical="center" wrapText="1" readingOrder="1"/>
    </xf>
    <xf numFmtId="0" fontId="76" fillId="0" borderId="182" xfId="0" applyFont="1" applyBorder="1" applyAlignment="1">
      <alignment horizontal="center" vertical="center" wrapText="1" readingOrder="1"/>
    </xf>
    <xf numFmtId="0" fontId="76" fillId="0" borderId="182" xfId="0" applyFont="1" applyBorder="1" applyAlignment="1">
      <alignment horizontal="left" vertical="center" wrapText="1" readingOrder="1"/>
    </xf>
    <xf numFmtId="0" fontId="76" fillId="18" borderId="183" xfId="0" applyFont="1" applyFill="1" applyBorder="1" applyAlignment="1">
      <alignment horizontal="center" vertical="center" wrapText="1" readingOrder="1"/>
    </xf>
    <xf numFmtId="0" fontId="76" fillId="0" borderId="183" xfId="0" applyFont="1" applyBorder="1" applyAlignment="1">
      <alignment horizontal="center" vertical="center" wrapText="1" readingOrder="1"/>
    </xf>
    <xf numFmtId="0" fontId="76" fillId="0" borderId="183" xfId="0" applyFont="1" applyBorder="1" applyAlignment="1">
      <alignment horizontal="left" vertical="center" wrapText="1" readingOrder="1"/>
    </xf>
    <xf numFmtId="0" fontId="76" fillId="19" borderId="183" xfId="0" applyFont="1" applyFill="1" applyBorder="1" applyAlignment="1">
      <alignment horizontal="center" vertical="center" wrapText="1" readingOrder="1"/>
    </xf>
    <xf numFmtId="0" fontId="76" fillId="11" borderId="183" xfId="0" applyFont="1" applyFill="1" applyBorder="1" applyAlignment="1">
      <alignment horizontal="center" vertical="center" wrapText="1" readingOrder="1"/>
    </xf>
    <xf numFmtId="0" fontId="77" fillId="6" borderId="183" xfId="0" applyFont="1" applyFill="1" applyBorder="1" applyAlignment="1">
      <alignment horizontal="center" vertical="center" wrapText="1" readingOrder="1"/>
    </xf>
    <xf numFmtId="0" fontId="78"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75" fillId="0" borderId="0" xfId="0" applyFont="1"/>
    <xf numFmtId="0" fontId="78" fillId="0" borderId="0" xfId="0" applyFont="1" applyAlignment="1">
      <alignment horizontal="left" vertical="center" wrapText="1" readingOrder="1"/>
    </xf>
    <xf numFmtId="0" fontId="79" fillId="0" borderId="0" xfId="0" applyFont="1" applyAlignment="1">
      <alignment vertical="center"/>
    </xf>
    <xf numFmtId="0" fontId="80" fillId="0" borderId="0" xfId="0" applyFont="1"/>
    <xf numFmtId="0" fontId="81" fillId="0" borderId="0" xfId="0" applyFont="1"/>
    <xf numFmtId="0" fontId="82" fillId="0" borderId="0" xfId="0" applyFont="1"/>
    <xf numFmtId="0" fontId="83" fillId="2" borderId="1" xfId="0" applyFont="1" applyFill="1" applyBorder="1"/>
    <xf numFmtId="0" fontId="84" fillId="2" borderId="1" xfId="0" applyFont="1" applyFill="1" applyBorder="1"/>
    <xf numFmtId="0" fontId="54" fillId="20" borderId="185" xfId="0" applyFont="1" applyFill="1" applyBorder="1" applyAlignment="1">
      <alignment horizontal="center" vertical="center" wrapText="1" readingOrder="1"/>
    </xf>
    <xf numFmtId="0" fontId="54" fillId="20" borderId="186" xfId="0" applyFont="1" applyFill="1" applyBorder="1" applyAlignment="1">
      <alignment horizontal="center" vertical="center" wrapText="1" readingOrder="1"/>
    </xf>
    <xf numFmtId="0" fontId="54" fillId="2" borderId="189" xfId="0" applyFont="1" applyFill="1" applyBorder="1" applyAlignment="1">
      <alignment horizontal="center" vertical="center" wrapText="1" readingOrder="1"/>
    </xf>
    <xf numFmtId="0" fontId="85" fillId="2" borderId="189" xfId="0" applyFont="1" applyFill="1" applyBorder="1" applyAlignment="1">
      <alignment horizontal="left" vertical="center" wrapText="1" readingOrder="1"/>
    </xf>
    <xf numFmtId="9" fontId="54" fillId="2" borderId="190" xfId="0" applyNumberFormat="1" applyFont="1" applyFill="1" applyBorder="1" applyAlignment="1">
      <alignment horizontal="center" vertical="center" wrapText="1" readingOrder="1"/>
    </xf>
    <xf numFmtId="0" fontId="54" fillId="2" borderId="101" xfId="0" applyFont="1" applyFill="1" applyBorder="1" applyAlignment="1">
      <alignment horizontal="center" vertical="center" wrapText="1" readingOrder="1"/>
    </xf>
    <xf numFmtId="0" fontId="85" fillId="2" borderId="101" xfId="0" applyFont="1" applyFill="1" applyBorder="1" applyAlignment="1">
      <alignment horizontal="left" vertical="center" wrapText="1" readingOrder="1"/>
    </xf>
    <xf numFmtId="9" fontId="54" fillId="2" borderId="193" xfId="0" applyNumberFormat="1" applyFont="1" applyFill="1" applyBorder="1" applyAlignment="1">
      <alignment horizontal="center" vertical="center" wrapText="1" readingOrder="1"/>
    </xf>
    <xf numFmtId="0" fontId="85" fillId="2" borderId="193" xfId="0" applyFont="1" applyFill="1" applyBorder="1" applyAlignment="1">
      <alignment horizontal="center" vertical="center" wrapText="1" readingOrder="1"/>
    </xf>
    <xf numFmtId="0" fontId="54" fillId="2" borderId="199" xfId="0" applyFont="1" applyFill="1" applyBorder="1" applyAlignment="1">
      <alignment horizontal="center" vertical="center" wrapText="1" readingOrder="1"/>
    </xf>
    <xf numFmtId="0" fontId="85" fillId="2" borderId="199" xfId="0" applyFont="1" applyFill="1" applyBorder="1" applyAlignment="1">
      <alignment horizontal="left" vertical="center" wrapText="1" readingOrder="1"/>
    </xf>
    <xf numFmtId="0" fontId="85" fillId="2" borderId="200" xfId="0" applyFont="1" applyFill="1" applyBorder="1" applyAlignment="1">
      <alignment horizontal="center" vertical="center" wrapText="1" readingOrder="1"/>
    </xf>
    <xf numFmtId="0" fontId="10" fillId="2" borderId="1" xfId="0" applyFont="1" applyFill="1" applyBorder="1"/>
    <xf numFmtId="0" fontId="83" fillId="0" borderId="0" xfId="0" applyFont="1"/>
    <xf numFmtId="0" fontId="87" fillId="0" borderId="183" xfId="0" applyFont="1" applyBorder="1" applyAlignment="1">
      <alignment horizontal="left" vertical="center" wrapText="1" readingOrder="1"/>
    </xf>
    <xf numFmtId="0" fontId="1" fillId="2" borderId="88" xfId="0" applyFont="1" applyFill="1" applyBorder="1" applyAlignment="1">
      <alignment horizontal="left" vertical="center" wrapText="1"/>
    </xf>
    <xf numFmtId="0" fontId="1" fillId="2" borderId="100" xfId="0" applyFont="1" applyFill="1" applyBorder="1" applyAlignment="1">
      <alignment horizontal="left" vertical="center" wrapText="1"/>
    </xf>
    <xf numFmtId="0" fontId="15" fillId="4" borderId="87" xfId="0" applyFont="1" applyFill="1" applyBorder="1" applyAlignment="1">
      <alignment vertical="center" wrapText="1"/>
    </xf>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10" fillId="2" borderId="29" xfId="0" applyFont="1" applyFill="1" applyBorder="1" applyAlignment="1">
      <alignment horizontal="left" vertical="center" wrapText="1"/>
    </xf>
    <xf numFmtId="0" fontId="3" fillId="0" borderId="30"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2" borderId="33" xfId="0" applyFont="1" applyFill="1" applyBorder="1" applyAlignment="1">
      <alignment horizontal="left" vertical="center" wrapText="1"/>
    </xf>
    <xf numFmtId="0" fontId="3" fillId="0" borderId="34" xfId="0" applyFont="1" applyBorder="1"/>
    <xf numFmtId="0" fontId="1" fillId="0" borderId="83" xfId="0" applyFont="1" applyBorder="1" applyAlignment="1">
      <alignment horizontal="left" vertical="center" wrapText="1"/>
    </xf>
    <xf numFmtId="0" fontId="3" fillId="0" borderId="90" xfId="0" applyFont="1" applyBorder="1"/>
    <xf numFmtId="0" fontId="3" fillId="0" borderId="94" xfId="0" applyFont="1" applyBorder="1"/>
    <xf numFmtId="0" fontId="1" fillId="0" borderId="83" xfId="0" applyFont="1" applyBorder="1" applyAlignment="1">
      <alignment horizontal="left" vertical="center"/>
    </xf>
    <xf numFmtId="0" fontId="12" fillId="0" borderId="83" xfId="0" applyFont="1" applyBorder="1" applyAlignment="1">
      <alignment horizontal="left" vertical="center" wrapText="1"/>
    </xf>
    <xf numFmtId="9" fontId="1" fillId="0" borderId="83" xfId="0" applyNumberFormat="1" applyFont="1" applyBorder="1" applyAlignment="1">
      <alignment horizontal="left" vertical="center" wrapText="1"/>
    </xf>
    <xf numFmtId="0" fontId="12" fillId="0" borderId="83" xfId="0" applyFont="1" applyBorder="1" applyAlignment="1">
      <alignment horizontal="left" vertical="center"/>
    </xf>
    <xf numFmtId="0" fontId="1" fillId="8" borderId="82" xfId="0" applyFont="1" applyFill="1" applyBorder="1" applyAlignment="1">
      <alignment horizontal="left" vertical="center"/>
    </xf>
    <xf numFmtId="0" fontId="3" fillId="0" borderId="89" xfId="0" applyFont="1" applyBorder="1"/>
    <xf numFmtId="0" fontId="3" fillId="0" borderId="93" xfId="0" applyFont="1" applyBorder="1"/>
    <xf numFmtId="0" fontId="13" fillId="5" borderId="61" xfId="0" applyFont="1" applyFill="1" applyBorder="1" applyAlignment="1">
      <alignment horizontal="left" vertical="center"/>
    </xf>
    <xf numFmtId="0" fontId="3" fillId="0" borderId="71" xfId="0" applyFont="1" applyBorder="1"/>
    <xf numFmtId="0" fontId="13" fillId="5" borderId="61" xfId="0" applyFont="1" applyFill="1" applyBorder="1" applyAlignment="1">
      <alignment horizontal="left" vertical="center" wrapText="1"/>
    </xf>
    <xf numFmtId="0" fontId="1" fillId="2" borderId="83" xfId="0" applyFont="1" applyFill="1" applyBorder="1" applyAlignment="1">
      <alignment horizontal="left" vertical="center" wrapText="1"/>
    </xf>
    <xf numFmtId="0" fontId="13" fillId="5" borderId="62" xfId="0" applyFont="1" applyFill="1" applyBorder="1" applyAlignment="1">
      <alignment horizontal="left" vertical="center" wrapText="1"/>
    </xf>
    <xf numFmtId="0" fontId="3" fillId="0" borderId="72" xfId="0" applyFont="1" applyBorder="1"/>
    <xf numFmtId="0" fontId="13" fillId="5" borderId="63" xfId="0" applyFont="1" applyFill="1" applyBorder="1" applyAlignment="1">
      <alignment horizontal="left" vertical="center" wrapText="1"/>
    </xf>
    <xf numFmtId="0" fontId="3" fillId="0" borderId="73" xfId="0" applyFont="1" applyBorder="1"/>
    <xf numFmtId="0" fontId="13" fillId="5" borderId="63" xfId="0" applyFont="1" applyFill="1" applyBorder="1" applyAlignment="1">
      <alignment horizontal="left" vertical="center"/>
    </xf>
    <xf numFmtId="0" fontId="13" fillId="6" borderId="62" xfId="0" applyFont="1" applyFill="1" applyBorder="1" applyAlignment="1">
      <alignment horizontal="left" vertical="center" wrapText="1"/>
    </xf>
    <xf numFmtId="0" fontId="3" fillId="0" borderId="78" xfId="0" applyFont="1" applyBorder="1"/>
    <xf numFmtId="0" fontId="13" fillId="6" borderId="65" xfId="0" applyFont="1" applyFill="1" applyBorder="1" applyAlignment="1">
      <alignment horizontal="left" vertical="center" wrapText="1"/>
    </xf>
    <xf numFmtId="0" fontId="3" fillId="0" borderId="79" xfId="0" applyFont="1" applyBorder="1"/>
    <xf numFmtId="0" fontId="13" fillId="5" borderId="64" xfId="0" applyFont="1" applyFill="1" applyBorder="1" applyAlignment="1">
      <alignment horizontal="left" vertical="center" textRotation="90" wrapText="1"/>
    </xf>
    <xf numFmtId="0" fontId="13" fillId="5" borderId="64" xfId="0" applyFont="1" applyFill="1" applyBorder="1" applyAlignment="1">
      <alignment horizontal="left" vertical="center" wrapText="1"/>
    </xf>
    <xf numFmtId="0" fontId="13" fillId="5" borderId="66" xfId="0" applyFont="1" applyFill="1" applyBorder="1" applyAlignment="1">
      <alignment horizontal="left" vertical="center" textRotation="90" wrapText="1"/>
    </xf>
    <xf numFmtId="0" fontId="3" fillId="0" borderId="70" xfId="0" applyFont="1" applyBorder="1"/>
    <xf numFmtId="0" fontId="13" fillId="5" borderId="63" xfId="0" applyFont="1" applyFill="1" applyBorder="1" applyAlignment="1">
      <alignment horizontal="left" vertical="center" textRotation="90" wrapText="1"/>
    </xf>
    <xf numFmtId="0" fontId="13" fillId="5" borderId="62" xfId="0" applyFont="1" applyFill="1" applyBorder="1" applyAlignment="1">
      <alignment horizontal="left" vertical="center" textRotation="90" wrapText="1"/>
    </xf>
    <xf numFmtId="0" fontId="13" fillId="6" borderId="64" xfId="0" applyFont="1" applyFill="1" applyBorder="1" applyAlignment="1">
      <alignment horizontal="left" vertical="center" wrapText="1"/>
    </xf>
    <xf numFmtId="0" fontId="3" fillId="0" borderId="76" xfId="0" applyFont="1" applyBorder="1"/>
    <xf numFmtId="0" fontId="13" fillId="6" borderId="67" xfId="0" applyFont="1" applyFill="1" applyBorder="1" applyAlignment="1">
      <alignment horizontal="left" vertical="center" wrapText="1"/>
    </xf>
    <xf numFmtId="0" fontId="3" fillId="0" borderId="77" xfId="0" applyFont="1" applyBorder="1"/>
    <xf numFmtId="0" fontId="1" fillId="0" borderId="43" xfId="0" applyFont="1" applyBorder="1" applyAlignment="1">
      <alignment horizontal="left" vertical="center"/>
    </xf>
    <xf numFmtId="0" fontId="3" fillId="0" borderId="44" xfId="0" applyFont="1" applyBorder="1"/>
    <xf numFmtId="0" fontId="3" fillId="0" borderId="45" xfId="0" applyFont="1" applyBorder="1"/>
    <xf numFmtId="0" fontId="3" fillId="0" borderId="48" xfId="0" applyFont="1" applyBorder="1"/>
    <xf numFmtId="0" fontId="3" fillId="0" borderId="49" xfId="0" applyFont="1" applyBorder="1"/>
    <xf numFmtId="0" fontId="12" fillId="2" borderId="43" xfId="0" applyFont="1" applyFill="1" applyBorder="1" applyAlignment="1">
      <alignment horizontal="center" vertical="center" wrapText="1"/>
    </xf>
    <xf numFmtId="0" fontId="12" fillId="2" borderId="46" xfId="0" applyFont="1" applyFill="1" applyBorder="1" applyAlignment="1">
      <alignment horizontal="left" vertical="center"/>
    </xf>
    <xf numFmtId="0" fontId="3" fillId="0" borderId="47" xfId="0" applyFont="1" applyBorder="1"/>
    <xf numFmtId="0" fontId="13" fillId="5" borderId="50" xfId="0" applyFont="1" applyFill="1" applyBorder="1" applyAlignment="1">
      <alignment horizontal="left" vertical="center"/>
    </xf>
    <xf numFmtId="0" fontId="3" fillId="0" borderId="51" xfId="0" applyFont="1" applyBorder="1"/>
    <xf numFmtId="0" fontId="3" fillId="0" borderId="52" xfId="0" applyFont="1" applyBorder="1"/>
    <xf numFmtId="0" fontId="13" fillId="5" borderId="53" xfId="0" applyFont="1" applyFill="1" applyBorder="1" applyAlignment="1">
      <alignment horizontal="left" vertical="center"/>
    </xf>
    <xf numFmtId="0" fontId="13" fillId="5" borderId="54" xfId="0" applyFont="1" applyFill="1" applyBorder="1" applyAlignment="1">
      <alignment horizontal="left" vertical="center"/>
    </xf>
    <xf numFmtId="0" fontId="3" fillId="0" borderId="55" xfId="0" applyFont="1" applyBorder="1"/>
    <xf numFmtId="0" fontId="3" fillId="0" borderId="56" xfId="0" applyFont="1" applyBorder="1"/>
    <xf numFmtId="0" fontId="13" fillId="6" borderId="68" xfId="0" applyFont="1" applyFill="1" applyBorder="1" applyAlignment="1">
      <alignment horizontal="left" vertical="center" wrapText="1"/>
    </xf>
    <xf numFmtId="0" fontId="3" fillId="0" borderId="57" xfId="0" applyFont="1" applyBorder="1"/>
    <xf numFmtId="0" fontId="13" fillId="6" borderId="50" xfId="0" applyFont="1" applyFill="1" applyBorder="1" applyAlignment="1">
      <alignment horizontal="left" vertical="center" wrapText="1"/>
    </xf>
    <xf numFmtId="0" fontId="3" fillId="0" borderId="58" xfId="0" applyFont="1" applyBorder="1"/>
    <xf numFmtId="0" fontId="12" fillId="7" borderId="59" xfId="0" applyFont="1" applyFill="1" applyBorder="1" applyAlignment="1">
      <alignment horizontal="left" vertical="center" wrapText="1"/>
    </xf>
    <xf numFmtId="0" fontId="3" fillId="0" borderId="69" xfId="0" applyFont="1" applyBorder="1"/>
    <xf numFmtId="0" fontId="12" fillId="7" borderId="43" xfId="0" applyFont="1" applyFill="1" applyBorder="1" applyAlignment="1">
      <alignment horizontal="left" vertical="center" wrapText="1"/>
    </xf>
    <xf numFmtId="0" fontId="13" fillId="5" borderId="60" xfId="0" applyFont="1" applyFill="1" applyBorder="1" applyAlignment="1">
      <alignment horizontal="left" vertical="center" textRotation="90"/>
    </xf>
    <xf numFmtId="0" fontId="3" fillId="0" borderId="74" xfId="0" applyFont="1" applyBorder="1"/>
    <xf numFmtId="0" fontId="13" fillId="5" borderId="65" xfId="0" applyFont="1" applyFill="1" applyBorder="1" applyAlignment="1">
      <alignment horizontal="left" vertical="center" wrapText="1"/>
    </xf>
    <xf numFmtId="0" fontId="13" fillId="5" borderId="53" xfId="0" applyFont="1" applyFill="1" applyBorder="1" applyAlignment="1">
      <alignment horizontal="left" vertical="center" wrapText="1"/>
    </xf>
    <xf numFmtId="0" fontId="1" fillId="2" borderId="83" xfId="0" applyFont="1" applyFill="1" applyBorder="1" applyAlignment="1">
      <alignment horizontal="left" vertical="center"/>
    </xf>
    <xf numFmtId="0" fontId="1" fillId="0" borderId="48" xfId="0" applyFont="1" applyBorder="1" applyAlignment="1">
      <alignment horizontal="left" vertical="center" wrapText="1"/>
    </xf>
    <xf numFmtId="0" fontId="53" fillId="9" borderId="130" xfId="0" applyFont="1" applyFill="1" applyBorder="1" applyAlignment="1">
      <alignment horizontal="center" vertical="center" wrapText="1" readingOrder="1"/>
    </xf>
    <xf numFmtId="0" fontId="3" fillId="0" borderId="131" xfId="0" applyFont="1" applyBorder="1"/>
    <xf numFmtId="0" fontId="3" fillId="0" borderId="132" xfId="0" applyFont="1" applyBorder="1"/>
    <xf numFmtId="0" fontId="53" fillId="9" borderId="133" xfId="0" applyFont="1" applyFill="1" applyBorder="1" applyAlignment="1">
      <alignment horizontal="center" vertical="center" wrapText="1" readingOrder="1"/>
    </xf>
    <xf numFmtId="0" fontId="3" fillId="0" borderId="136" xfId="0" applyFont="1" applyBorder="1"/>
    <xf numFmtId="0" fontId="54" fillId="9" borderId="133" xfId="0" applyFont="1" applyFill="1" applyBorder="1" applyAlignment="1">
      <alignment horizontal="center" vertical="center" wrapText="1" readingOrder="1"/>
    </xf>
    <xf numFmtId="0" fontId="54" fillId="9" borderId="134" xfId="0" applyFont="1" applyFill="1" applyBorder="1" applyAlignment="1">
      <alignment horizontal="center" vertical="center" wrapText="1" readingOrder="1"/>
    </xf>
    <xf numFmtId="0" fontId="3" fillId="0" borderId="135" xfId="0" applyFont="1" applyBorder="1"/>
    <xf numFmtId="0" fontId="59" fillId="10" borderId="146" xfId="0" applyFont="1" applyFill="1" applyBorder="1" applyAlignment="1">
      <alignment horizontal="center" wrapText="1" readingOrder="1"/>
    </xf>
    <xf numFmtId="0" fontId="3" fillId="0" borderId="154" xfId="0" applyFont="1" applyBorder="1"/>
    <xf numFmtId="0" fontId="3" fillId="0" borderId="151" xfId="0" applyFont="1" applyBorder="1"/>
    <xf numFmtId="0" fontId="3" fillId="0" borderId="161" xfId="0" applyFont="1" applyBorder="1"/>
    <xf numFmtId="0" fontId="3" fillId="0" borderId="148" xfId="0" applyFont="1" applyBorder="1"/>
    <xf numFmtId="0" fontId="3" fillId="0" borderId="153" xfId="0" applyFont="1" applyBorder="1"/>
    <xf numFmtId="0" fontId="59" fillId="10" borderId="158" xfId="0" applyFont="1" applyFill="1" applyBorder="1" applyAlignment="1">
      <alignment horizontal="center" wrapText="1" readingOrder="1"/>
    </xf>
    <xf numFmtId="0" fontId="3" fillId="0" borderId="157" xfId="0" applyFont="1" applyBorder="1"/>
    <xf numFmtId="0" fontId="59" fillId="14" borderId="155" xfId="0" applyFont="1" applyFill="1" applyBorder="1" applyAlignment="1">
      <alignment horizontal="center" vertical="center" wrapText="1" readingOrder="1"/>
    </xf>
    <xf numFmtId="0" fontId="3" fillId="0" borderId="160" xfId="0" applyFont="1" applyBorder="1"/>
    <xf numFmtId="0" fontId="59" fillId="14" borderId="158" xfId="0" applyFont="1" applyFill="1" applyBorder="1" applyAlignment="1">
      <alignment horizontal="center" vertical="center" wrapText="1" readingOrder="1"/>
    </xf>
    <xf numFmtId="0" fontId="3" fillId="0" borderId="159" xfId="0" applyFont="1" applyBorder="1"/>
    <xf numFmtId="0" fontId="59" fillId="15" borderId="155" xfId="0" applyFont="1" applyFill="1" applyBorder="1" applyAlignment="1">
      <alignment horizontal="center" wrapText="1" readingOrder="1"/>
    </xf>
    <xf numFmtId="0" fontId="59" fillId="15" borderId="158" xfId="0" applyFont="1" applyFill="1" applyBorder="1" applyAlignment="1">
      <alignment horizontal="center" wrapText="1" readingOrder="1"/>
    </xf>
    <xf numFmtId="0" fontId="59" fillId="16" borderId="146" xfId="0" applyFont="1" applyFill="1" applyBorder="1" applyAlignment="1">
      <alignment horizontal="center" wrapText="1" readingOrder="1"/>
    </xf>
    <xf numFmtId="0" fontId="59" fillId="10" borderId="162" xfId="0" applyFont="1" applyFill="1" applyBorder="1" applyAlignment="1">
      <alignment horizontal="center" wrapText="1" readingOrder="1"/>
    </xf>
    <xf numFmtId="0" fontId="59" fillId="14" borderId="162" xfId="0" applyFont="1" applyFill="1" applyBorder="1" applyAlignment="1">
      <alignment horizontal="center" vertical="center" wrapText="1" readingOrder="1"/>
    </xf>
    <xf numFmtId="0" fontId="59" fillId="14" borderId="146" xfId="0" applyFont="1" applyFill="1" applyBorder="1" applyAlignment="1">
      <alignment horizontal="center" vertical="center" wrapText="1" readingOrder="1"/>
    </xf>
    <xf numFmtId="0" fontId="59" fillId="15" borderId="162" xfId="0" applyFont="1" applyFill="1" applyBorder="1" applyAlignment="1">
      <alignment horizontal="center" wrapText="1" readingOrder="1"/>
    </xf>
    <xf numFmtId="0" fontId="59" fillId="15" borderId="146" xfId="0" applyFont="1" applyFill="1" applyBorder="1" applyAlignment="1">
      <alignment horizontal="center" wrapText="1" readingOrder="1"/>
    </xf>
    <xf numFmtId="0" fontId="58" fillId="0" borderId="155" xfId="0" applyFont="1" applyBorder="1" applyAlignment="1">
      <alignment horizontal="center" vertical="center" wrapText="1"/>
    </xf>
    <xf numFmtId="0" fontId="3" fillId="0" borderId="156" xfId="0" applyFont="1" applyBorder="1"/>
    <xf numFmtId="0" fontId="3" fillId="0" borderId="163" xfId="0" applyFont="1" applyBorder="1"/>
    <xf numFmtId="0" fontId="3" fillId="0" borderId="164" xfId="0" applyFont="1" applyBorder="1"/>
    <xf numFmtId="0" fontId="58" fillId="0" borderId="8" xfId="0" applyFont="1" applyBorder="1" applyAlignment="1">
      <alignment horizontal="center" vertical="center" wrapText="1"/>
    </xf>
    <xf numFmtId="0" fontId="3" fillId="0" borderId="173" xfId="0" applyFont="1" applyBorder="1"/>
    <xf numFmtId="0" fontId="3" fillId="0" borderId="166" xfId="0" applyFont="1" applyBorder="1"/>
    <xf numFmtId="0" fontId="3" fillId="0" borderId="165" xfId="0" applyFont="1" applyBorder="1"/>
    <xf numFmtId="0" fontId="59" fillId="10" borderId="155" xfId="0" applyFont="1" applyFill="1" applyBorder="1" applyAlignment="1">
      <alignment horizontal="center" wrapText="1" readingOrder="1"/>
    </xf>
    <xf numFmtId="0" fontId="56" fillId="0" borderId="0" xfId="0" applyFont="1" applyAlignment="1">
      <alignment horizontal="center" vertical="center" wrapText="1"/>
    </xf>
    <xf numFmtId="0" fontId="57" fillId="13" borderId="146" xfId="0" applyFont="1" applyFill="1" applyBorder="1" applyAlignment="1">
      <alignment horizontal="center" vertical="center" wrapText="1" readingOrder="1"/>
    </xf>
    <xf numFmtId="0" fontId="3" fillId="0" borderId="147" xfId="0" applyFont="1" applyBorder="1"/>
    <xf numFmtId="0" fontId="3" fillId="0" borderId="149" xfId="0" applyFont="1" applyBorder="1"/>
    <xf numFmtId="0" fontId="3" fillId="0" borderId="150" xfId="0" applyFont="1" applyBorder="1"/>
    <xf numFmtId="0" fontId="3" fillId="0" borderId="152" xfId="0" applyFont="1" applyBorder="1"/>
    <xf numFmtId="0" fontId="57" fillId="13" borderId="146" xfId="0" applyFont="1" applyFill="1" applyBorder="1" applyAlignment="1">
      <alignment horizontal="center" vertical="center" textRotation="90" wrapText="1" readingOrder="1"/>
    </xf>
    <xf numFmtId="0" fontId="59" fillId="16" borderId="162" xfId="0" applyFont="1" applyFill="1" applyBorder="1" applyAlignment="1">
      <alignment horizontal="center" wrapText="1" readingOrder="1"/>
    </xf>
    <xf numFmtId="0" fontId="59" fillId="16" borderId="155" xfId="0" applyFont="1" applyFill="1" applyBorder="1" applyAlignment="1">
      <alignment horizontal="center" wrapText="1" readingOrder="1"/>
    </xf>
    <xf numFmtId="0" fontId="59" fillId="16" borderId="158" xfId="0" applyFont="1" applyFill="1" applyBorder="1" applyAlignment="1">
      <alignment horizontal="center" wrapText="1" readingOrder="1"/>
    </xf>
    <xf numFmtId="0" fontId="60" fillId="15" borderId="155" xfId="0" applyFont="1" applyFill="1" applyBorder="1" applyAlignment="1">
      <alignment horizontal="center" vertical="center" wrapText="1" readingOrder="1"/>
    </xf>
    <xf numFmtId="0" fontId="3" fillId="0" borderId="167" xfId="0" applyFont="1" applyBorder="1"/>
    <xf numFmtId="0" fontId="3" fillId="0" borderId="168" xfId="0" applyFont="1" applyBorder="1"/>
    <xf numFmtId="0" fontId="3" fillId="0" borderId="169" xfId="0" applyFont="1" applyBorder="1"/>
    <xf numFmtId="0" fontId="60" fillId="16" borderId="170" xfId="0" applyFont="1" applyFill="1" applyBorder="1" applyAlignment="1">
      <alignment horizontal="center" vertical="center" wrapText="1" readingOrder="1"/>
    </xf>
    <xf numFmtId="0" fontId="3" fillId="0" borderId="171" xfId="0" applyFont="1" applyBorder="1"/>
    <xf numFmtId="0" fontId="3" fillId="0" borderId="172" xfId="0" applyFont="1" applyBorder="1"/>
    <xf numFmtId="0" fontId="60" fillId="14" borderId="170" xfId="0" applyFont="1" applyFill="1" applyBorder="1" applyAlignment="1">
      <alignment horizontal="center" vertical="center" wrapText="1" readingOrder="1"/>
    </xf>
    <xf numFmtId="0" fontId="60" fillId="10" borderId="170" xfId="0" applyFont="1" applyFill="1" applyBorder="1" applyAlignment="1">
      <alignment horizontal="center" vertical="center" wrapText="1" readingOrder="1"/>
    </xf>
    <xf numFmtId="0" fontId="62" fillId="0" borderId="0" xfId="0" applyFont="1" applyAlignment="1">
      <alignment horizontal="center" vertical="center" wrapText="1"/>
    </xf>
    <xf numFmtId="0" fontId="63" fillId="0" borderId="155" xfId="0" applyFont="1" applyBorder="1" applyAlignment="1">
      <alignment horizontal="center" vertical="center" wrapText="1"/>
    </xf>
    <xf numFmtId="0" fontId="65" fillId="14" borderId="175" xfId="0" applyFont="1" applyFill="1" applyBorder="1" applyAlignment="1">
      <alignment horizontal="center" vertical="center" wrapText="1" readingOrder="1"/>
    </xf>
    <xf numFmtId="0" fontId="3" fillId="0" borderId="176" xfId="0" applyFont="1" applyBorder="1"/>
    <xf numFmtId="0" fontId="3" fillId="0" borderId="177" xfId="0" applyFont="1" applyBorder="1"/>
    <xf numFmtId="0" fontId="3" fillId="0" borderId="178" xfId="0" applyFont="1" applyBorder="1"/>
    <xf numFmtId="0" fontId="3" fillId="0" borderId="179" xfId="0" applyFont="1" applyBorder="1"/>
    <xf numFmtId="0" fontId="3" fillId="0" borderId="180" xfId="0" applyFont="1" applyBorder="1"/>
    <xf numFmtId="0" fontId="65" fillId="10" borderId="175" xfId="0" applyFont="1" applyFill="1" applyBorder="1" applyAlignment="1">
      <alignment horizontal="center" vertical="center" wrapText="1" readingOrder="1"/>
    </xf>
    <xf numFmtId="0" fontId="65" fillId="15" borderId="175" xfId="0" applyFont="1" applyFill="1" applyBorder="1" applyAlignment="1">
      <alignment horizontal="center" vertical="center" wrapText="1" readingOrder="1"/>
    </xf>
    <xf numFmtId="0" fontId="65" fillId="16" borderId="175" xfId="0" applyFont="1" applyFill="1" applyBorder="1" applyAlignment="1">
      <alignment horizontal="center" vertical="center" wrapText="1" readingOrder="1"/>
    </xf>
    <xf numFmtId="0" fontId="67" fillId="0" borderId="0" xfId="0" applyFont="1" applyAlignment="1">
      <alignment horizontal="center" vertical="center"/>
    </xf>
    <xf numFmtId="0" fontId="72" fillId="0" borderId="0" xfId="0" applyFont="1" applyAlignment="1">
      <alignment horizontal="center" vertical="center"/>
    </xf>
    <xf numFmtId="0" fontId="86" fillId="2" borderId="201" xfId="0" applyFont="1" applyFill="1" applyBorder="1" applyAlignment="1">
      <alignment horizontal="left" vertical="center" wrapText="1"/>
    </xf>
    <xf numFmtId="0" fontId="3" fillId="0" borderId="202" xfId="0" applyFont="1" applyBorder="1"/>
    <xf numFmtId="0" fontId="54" fillId="2" borderId="194" xfId="0" applyFont="1" applyFill="1" applyBorder="1" applyAlignment="1">
      <alignment horizontal="center" vertical="center" wrapText="1" readingOrder="1"/>
    </xf>
    <xf numFmtId="0" fontId="3" fillId="0" borderId="129" xfId="0" applyFont="1" applyBorder="1"/>
    <xf numFmtId="0" fontId="3" fillId="0" borderId="198" xfId="0" applyFont="1" applyBorder="1"/>
    <xf numFmtId="0" fontId="53" fillId="20" borderId="130" xfId="0" applyFont="1" applyFill="1" applyBorder="1" applyAlignment="1">
      <alignment horizontal="center" vertical="center" wrapText="1" readingOrder="1"/>
    </xf>
    <xf numFmtId="0" fontId="54" fillId="20" borderId="130" xfId="0" applyFont="1" applyFill="1" applyBorder="1" applyAlignment="1">
      <alignment horizontal="center" vertical="center" wrapText="1" readingOrder="1"/>
    </xf>
    <xf numFmtId="0" fontId="3" fillId="0" borderId="184" xfId="0" applyFont="1" applyBorder="1"/>
    <xf numFmtId="0" fontId="54" fillId="2" borderId="187" xfId="0" applyFont="1" applyFill="1" applyBorder="1" applyAlignment="1">
      <alignment horizontal="center" vertical="center" wrapText="1" readingOrder="1"/>
    </xf>
    <xf numFmtId="0" fontId="3" fillId="0" borderId="191" xfId="0" applyFont="1" applyBorder="1"/>
    <xf numFmtId="0" fontId="3" fillId="0" borderId="195" xfId="0" applyFont="1" applyBorder="1"/>
    <xf numFmtId="0" fontId="54" fillId="2" borderId="188" xfId="0" applyFont="1" applyFill="1" applyBorder="1" applyAlignment="1">
      <alignment horizontal="center" vertical="center" wrapText="1" readingOrder="1"/>
    </xf>
    <xf numFmtId="0" fontId="3" fillId="0" borderId="192" xfId="0" applyFont="1" applyBorder="1"/>
    <xf numFmtId="0" fontId="54" fillId="2" borderId="196" xfId="0" applyFont="1" applyFill="1" applyBorder="1" applyAlignment="1">
      <alignment horizontal="center" vertical="center" wrapText="1" readingOrder="1"/>
    </xf>
    <xf numFmtId="0" fontId="3" fillId="0" borderId="197" xfId="0" applyFont="1" applyBorder="1"/>
    <xf numFmtId="0" fontId="99" fillId="0" borderId="0" xfId="1" applyAlignment="1">
      <alignment horizontal="left" vertical="center" wrapText="1"/>
    </xf>
    <xf numFmtId="0" fontId="1" fillId="4" borderId="88" xfId="0" applyFont="1" applyFill="1" applyBorder="1" applyAlignment="1">
      <alignment horizontal="left" vertical="center" wrapText="1"/>
    </xf>
    <xf numFmtId="0" fontId="1" fillId="2" borderId="109" xfId="0" applyFont="1" applyFill="1" applyBorder="1" applyAlignment="1">
      <alignment horizontal="left" vertical="center" wrapText="1"/>
    </xf>
    <xf numFmtId="0" fontId="1" fillId="2" borderId="117" xfId="0" applyFont="1" applyFill="1" applyBorder="1" applyAlignment="1">
      <alignment horizontal="left" vertical="center" wrapText="1"/>
    </xf>
    <xf numFmtId="0" fontId="1" fillId="2" borderId="110" xfId="0" applyFont="1" applyFill="1" applyBorder="1" applyAlignment="1">
      <alignment horizontal="left" vertical="center" wrapText="1"/>
    </xf>
    <xf numFmtId="0" fontId="23" fillId="0" borderId="0" xfId="0" applyFont="1" applyAlignment="1">
      <alignment horizontal="left" vertical="center" wrapText="1"/>
    </xf>
    <xf numFmtId="0" fontId="15" fillId="4" borderId="87" xfId="0" applyFont="1" applyFill="1" applyBorder="1" applyAlignment="1">
      <alignment wrapText="1"/>
    </xf>
    <xf numFmtId="0" fontId="1" fillId="2" borderId="127" xfId="0" applyFont="1" applyFill="1" applyBorder="1" applyAlignment="1">
      <alignment vertical="center" wrapText="1"/>
    </xf>
    <xf numFmtId="0" fontId="3" fillId="0" borderId="128" xfId="0" applyFont="1" applyBorder="1" applyAlignment="1">
      <alignment horizontal="left" vertical="center" wrapText="1"/>
    </xf>
  </cellXfs>
  <cellStyles count="2">
    <cellStyle name="Hipervínculo" xfId="1" builtinId="8"/>
    <cellStyle name="Normal" xfId="0" builtinId="0"/>
  </cellStyles>
  <dxfs count="235">
    <dxf>
      <fill>
        <patternFill patternType="none"/>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FF"/>
          <bgColor rgb="FFFFFFFF"/>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2">
    <tableStyle name="Tabla Impacto-style" pivot="0" count="3" xr9:uid="{00000000-0011-0000-FFFF-FFFF00000000}">
      <tableStyleElement type="headerRow" dxfId="234"/>
      <tableStyleElement type="firstRowStripe" dxfId="233"/>
      <tableStyleElement type="secondRowStripe" dxfId="232"/>
    </tableStyle>
    <tableStyle name="Tabla Impacto corrupción -style" pivot="0" count="3" xr9:uid="{00000000-0011-0000-FFFF-FFFF01000000}">
      <tableStyleElement type="headerRow" dxfId="231"/>
      <tableStyleElement type="firstRowStripe" dxfId="230"/>
      <tableStyleElement type="secondRowStripe" dxfId="2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190500</xdr:colOff>
      <xdr:row>0</xdr:row>
      <xdr:rowOff>0</xdr:rowOff>
    </xdr:from>
    <xdr:ext cx="3171825"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61350525</xdr:colOff>
      <xdr:row>17</xdr:row>
      <xdr:rowOff>666750</xdr:rowOff>
    </xdr:from>
    <xdr:ext cx="3352800" cy="1714500"/>
    <xdr:pic>
      <xdr:nvPicPr>
        <xdr:cNvPr id="3" name="image2.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4:C14">
  <tableColumns count="2">
    <tableColumn id="1" xr3:uid="{00000000-0010-0000-0100-000001000000}" name="Criterios"/>
    <tableColumn id="2" xr3:uid="{00000000-0010-0000-0100-000002000000}" name="Subcriterios"/>
  </tableColumns>
  <tableStyleInfo name="Tabla Impacto corrupción -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6" Type="http://schemas.openxmlformats.org/officeDocument/2006/relationships/hyperlink" Target="https://drive.google.com/drive/folders/1XpTuuZR9Wh7Vm3De_GugWxeJEu_CBrxB" TargetMode="External"/><Relationship Id="rId21" Type="http://schemas.openxmlformats.org/officeDocument/2006/relationships/hyperlink" Target="https://drive.google.com/drive/folders/1Exvy92Ttb375zrxd1Twbo5aGRkd8bpZx" TargetMode="External"/><Relationship Id="rId42" Type="http://schemas.openxmlformats.org/officeDocument/2006/relationships/hyperlink" Target="https://drive.google.com/drive/folders/1wqnq2hA_mQRJwSGMEkK38FxWZPo2PjT8?usp=sharing" TargetMode="External"/><Relationship Id="rId47" Type="http://schemas.openxmlformats.org/officeDocument/2006/relationships/hyperlink" Target="https://docs.google.com/spreadsheets/d/1jwhE_R-HwQRaayATPrBPEg_d-dy9Ztox/edit?usp=sharing&amp;ouid=109641718908319363677&amp;rtpof=true&amp;sd=true" TargetMode="External"/><Relationship Id="rId63" Type="http://schemas.openxmlformats.org/officeDocument/2006/relationships/hyperlink" Target="https://drive.google.com/drive/folders/1fji7cH1pNtJLjunhV4odACYD0aPokY-t" TargetMode="External"/><Relationship Id="rId68" Type="http://schemas.openxmlformats.org/officeDocument/2006/relationships/hyperlink" Target="https://drive.google.com/drive/folders/1KmUMiwJ8DeKlId_FYfe3Rl8mwl4A9p-w" TargetMode="External"/><Relationship Id="rId84" Type="http://schemas.openxmlformats.org/officeDocument/2006/relationships/hyperlink" Target="https://drive.google.com/drive/u/0/folders/1DrEaoKJAYiuXcUIeMRIoXOH7qXsIxYwo" TargetMode="External"/><Relationship Id="rId89" Type="http://schemas.openxmlformats.org/officeDocument/2006/relationships/hyperlink" Target="https://drive.google.com/drive/folders/1zgIBYPWQWduOV11KAhLDmhsmk252FWkZ" TargetMode="External"/><Relationship Id="rId16" Type="http://schemas.openxmlformats.org/officeDocument/2006/relationships/hyperlink" Target="https://drive.google.com/drive/folders/1sLMqzAbDhVdC-98HXJcAJfaDJo8poTuh" TargetMode="External"/><Relationship Id="rId11" Type="http://schemas.openxmlformats.org/officeDocument/2006/relationships/hyperlink" Target="https://drive.google.com/drive/folders/1eNwodT0GG18Gjco2avwhbjoENqdq3ged" TargetMode="External"/><Relationship Id="rId32" Type="http://schemas.openxmlformats.org/officeDocument/2006/relationships/hyperlink" Target="https://drive.google.com/drive/folders/1k6YOXNXeAHAKvbHTgkssaXbfaM74ro7S" TargetMode="External"/><Relationship Id="rId37" Type="http://schemas.openxmlformats.org/officeDocument/2006/relationships/hyperlink" Target="https://drive.google.com/drive/folders/1ZwHgYsULloGvgLDWasiGS3JJBY2UgfMK" TargetMode="External"/><Relationship Id="rId53" Type="http://schemas.openxmlformats.org/officeDocument/2006/relationships/hyperlink" Target="https://drive.google.com/drive/folders/1Rz9MVG3JbJD3S49LWKoqO3FFl7xu0k6g" TargetMode="External"/><Relationship Id="rId58" Type="http://schemas.openxmlformats.org/officeDocument/2006/relationships/hyperlink" Target="https://drive.google.com/drive/folders/1OLbZpjFkyOTTEF8AzD28JS6NzwU4c9Sd?usp=sharing" TargetMode="External"/><Relationship Id="rId74" Type="http://schemas.openxmlformats.org/officeDocument/2006/relationships/hyperlink" Target="https://drive.google.com/drive/u/0/folders/16R3w9u7LVBv3NdziYiOA5Stms5LzfaT5" TargetMode="External"/><Relationship Id="rId79" Type="http://schemas.openxmlformats.org/officeDocument/2006/relationships/hyperlink" Target="https://drive.google.com/drive/u/0/folders/18y10MSv3P55OFaqpmssSnMehRcETE1SD" TargetMode="External"/><Relationship Id="rId5" Type="http://schemas.openxmlformats.org/officeDocument/2006/relationships/hyperlink" Target="https://drive.google.com/drive/folders/17_MDFtnWEkm_XGXTHnI51IExiTEJgM6Z" TargetMode="External"/><Relationship Id="rId90" Type="http://schemas.openxmlformats.org/officeDocument/2006/relationships/hyperlink" Target="https://drive.google.com/drive/folders/1AatY-CpC7igJZ6pNLiWROID-MltTKl6E" TargetMode="External"/><Relationship Id="rId95" Type="http://schemas.openxmlformats.org/officeDocument/2006/relationships/hyperlink" Target="https://drive.google.com/drive/folders/1rhZ0qzZ1w57hjUBX4ksxTTvsV2iMhRSG?usp=sharing" TargetMode="External"/><Relationship Id="rId22" Type="http://schemas.openxmlformats.org/officeDocument/2006/relationships/hyperlink" Target="https://drive.google.com/drive/folders/1rzSm3vjmW3WXTzd1SOOfaX8G40TkKwra" TargetMode="External"/><Relationship Id="rId27" Type="http://schemas.openxmlformats.org/officeDocument/2006/relationships/hyperlink" Target="https://drive.google.com/drive/folders/125cKofcHJuppGfIRDo0jSNmH8S1SxD30" TargetMode="External"/><Relationship Id="rId43" Type="http://schemas.openxmlformats.org/officeDocument/2006/relationships/hyperlink" Target="https://drive.google.com/drive/folders/1z35w5G45MpaVacSRmritcG_337roIzpX?usp=sharing" TargetMode="External"/><Relationship Id="rId48" Type="http://schemas.openxmlformats.org/officeDocument/2006/relationships/hyperlink" Target="https://www.iudigital.edu.co/index.php/informacion-entidad/mision-vision-funciones-deberes." TargetMode="External"/><Relationship Id="rId64" Type="http://schemas.openxmlformats.org/officeDocument/2006/relationships/hyperlink" Target="http://precontractual.se/" TargetMode="External"/><Relationship Id="rId69" Type="http://schemas.openxmlformats.org/officeDocument/2006/relationships/hyperlink" Target="https://drive.google.com/drive/folders/1cf10dSiT0cjfobMO89v3Hs9CLAglvVBy" TargetMode="External"/><Relationship Id="rId80" Type="http://schemas.openxmlformats.org/officeDocument/2006/relationships/hyperlink" Target="https://drive.google.com/drive/u/0/folders/17cr6hTMnMR-YfpiImr9sGeSYAfvMHLDp" TargetMode="External"/><Relationship Id="rId85" Type="http://schemas.openxmlformats.org/officeDocument/2006/relationships/hyperlink" Target="https://drive.google.com/drive/folders/1yGwxf52BJI_BN6ZU6t_kXd5R5jik9mPi?usp=drive_link" TargetMode="External"/><Relationship Id="rId3" Type="http://schemas.openxmlformats.org/officeDocument/2006/relationships/hyperlink" Target="https://drive.google.com/drive/folders/1PG3EA_Gq__KSYbVvLOsMIxqUG-YrYQcE" TargetMode="External"/><Relationship Id="rId12" Type="http://schemas.openxmlformats.org/officeDocument/2006/relationships/hyperlink" Target="https://drive.google.com/drive/folders/1PEmwJyb4XUHtuEmmT3ZHYkj9A9q-fwcE" TargetMode="External"/><Relationship Id="rId17" Type="http://schemas.openxmlformats.org/officeDocument/2006/relationships/hyperlink" Target="https://drive.google.com/drive/folders/1YAC7w6PamNVt5SVWgwYd1VEaY9h3zivi" TargetMode="External"/><Relationship Id="rId25" Type="http://schemas.openxmlformats.org/officeDocument/2006/relationships/hyperlink" Target="https://drive.google.com/drive/folders/1cfC_C4OYwrb2FJud9vWlxCUoYUaj397S?usp=sharing" TargetMode="External"/><Relationship Id="rId33" Type="http://schemas.openxmlformats.org/officeDocument/2006/relationships/hyperlink" Target="https://drive.google.com/drive/folders/11ZR90O22WE27LY5WTX8PAN2ItHoZIbvp" TargetMode="External"/><Relationship Id="rId38" Type="http://schemas.openxmlformats.org/officeDocument/2006/relationships/hyperlink" Target="https://drive.google.com/drive/folders/1cfC_C4OYwrb2FJud9vWlxCUoYUaj397S?usp=sharing" TargetMode="External"/><Relationship Id="rId46" Type="http://schemas.openxmlformats.org/officeDocument/2006/relationships/hyperlink" Target="https://www.iudigital.edu.co/index.php/planeacion-presupuesto-informes/plan-accion?highlight=WyJwbGFuIiwiZGUiLCJhY2Npb24iXQ==" TargetMode="External"/><Relationship Id="rId59" Type="http://schemas.openxmlformats.org/officeDocument/2006/relationships/hyperlink" Target="https://drive.google.com/drive/folders/1l3HqSszbcP6kXWaSPCxdtCNgD9Li5JJ0?usp=sharing" TargetMode="External"/><Relationship Id="rId67" Type="http://schemas.openxmlformats.org/officeDocument/2006/relationships/hyperlink" Target="https://drive.google.com/drive/folders/1z5rd-2SoxbqTYTj6UiqfHDzffNBW3Z-J" TargetMode="External"/><Relationship Id="rId20" Type="http://schemas.openxmlformats.org/officeDocument/2006/relationships/hyperlink" Target="https://drive.google.com/drive/folders/11dUdQbTKKcC2KZs3zyGpSSvw1GLiOuzV" TargetMode="External"/><Relationship Id="rId41" Type="http://schemas.openxmlformats.org/officeDocument/2006/relationships/hyperlink" Target="https://drive.google.com/drive/folders/1gjpmV93eEI1jGLlfqNiE5Hn8LVBUGKX7" TargetMode="External"/><Relationship Id="rId54" Type="http://schemas.openxmlformats.org/officeDocument/2006/relationships/hyperlink" Target="https://drive.google.com/drive/folders/1h02Yg_XQx3Y9UlKX2mqUu8e17wsJLdke" TargetMode="External"/><Relationship Id="rId62" Type="http://schemas.openxmlformats.org/officeDocument/2006/relationships/hyperlink" Target="https://drive.google.com/drive/folders/1cfC_C4OYwrb2FJud9vWlxCUoYUaj397S?usp=sharing" TargetMode="External"/><Relationship Id="rId70" Type="http://schemas.openxmlformats.org/officeDocument/2006/relationships/hyperlink" Target="https://drive.google.com/drive/folders/1bDPC3JWoSxZg5MCQ9hXltprLZVn4wQVZ" TargetMode="External"/><Relationship Id="rId75" Type="http://schemas.openxmlformats.org/officeDocument/2006/relationships/hyperlink" Target="https://drive.google.com/drive/u/0/folders/18tXnZG0-HzztFPbldU8qAguAsDmKHfsz" TargetMode="External"/><Relationship Id="rId83" Type="http://schemas.openxmlformats.org/officeDocument/2006/relationships/hyperlink" Target="https://drive.google.com/drive/u/0/folders/19BuUBvwTxH3W9HqA4HHgyqdKrD5K9YD4" TargetMode="External"/><Relationship Id="rId88" Type="http://schemas.openxmlformats.org/officeDocument/2006/relationships/hyperlink" Target="https://drive.google.com/drive/folders/1Ti8YAHGwqTMOu7LcdLNxqpkks2BdciDA" TargetMode="External"/><Relationship Id="rId91" Type="http://schemas.openxmlformats.org/officeDocument/2006/relationships/hyperlink" Target="https://drive.google.com/drive/folders/1s6EOG5kdmzrIveAygxLfYSRGvKuSB7MT" TargetMode="External"/><Relationship Id="rId96" Type="http://schemas.openxmlformats.org/officeDocument/2006/relationships/drawing" Target="../drawings/drawing1.xml"/><Relationship Id="rId1" Type="http://schemas.openxmlformats.org/officeDocument/2006/relationships/hyperlink" Target="https://drive.google.com/drive/folders/1oIL12ebkr-QTNpXad7TKh9QMgBvVgkEL" TargetMode="External"/><Relationship Id="rId6" Type="http://schemas.openxmlformats.org/officeDocument/2006/relationships/hyperlink" Target="https://drive.google.com/drive/folders/15IYjuC0HDWbCoQeI9cmFrawYocRzkbVT" TargetMode="External"/><Relationship Id="rId15" Type="http://schemas.openxmlformats.org/officeDocument/2006/relationships/hyperlink" Target="https://drive.google.com/drive/folders/151BoHBBNPd3TM6Tjc7dqmvwv9zjjGG-z" TargetMode="External"/><Relationship Id="rId23" Type="http://schemas.openxmlformats.org/officeDocument/2006/relationships/hyperlink" Target="https://drive.google.com/drive/folders/1k_IRoP71HtqOX8ppV4yfEj2oL0YRLXhz" TargetMode="External"/><Relationship Id="rId28" Type="http://schemas.openxmlformats.org/officeDocument/2006/relationships/hyperlink" Target="https://drive.google.com/drive/folders/1a_0sXW1l-45w9K_kWRfIveXM_nqfhAiV" TargetMode="External"/><Relationship Id="rId36" Type="http://schemas.openxmlformats.org/officeDocument/2006/relationships/hyperlink" Target="https://drive.google.com/drive/folders/1TVCKpXwyCD1qPAbOPMmZPbcwvMJ_Bjsh" TargetMode="External"/><Relationship Id="rId49" Type="http://schemas.openxmlformats.org/officeDocument/2006/relationships/hyperlink" Target="https://drive.google.com/drive/folders/1QPCl8Rj6mDRgyEprvO_8hfMhb7bx-rBH?usp=sharing" TargetMode="External"/><Relationship Id="rId57" Type="http://schemas.openxmlformats.org/officeDocument/2006/relationships/hyperlink" Target="https://drive.google.com/drive/folders/1LZigd2LRipu_BVFJ0fvf1pZOenCuxMpN" TargetMode="External"/><Relationship Id="rId10" Type="http://schemas.openxmlformats.org/officeDocument/2006/relationships/hyperlink" Target="https://drive.google.com/drive/folders/10lUyzSRYOcxugA-0yzGZN2_wcUCvM7t_" TargetMode="External"/><Relationship Id="rId31" Type="http://schemas.openxmlformats.org/officeDocument/2006/relationships/hyperlink" Target="https://drive.google.com/drive/folders/1wJJFiGypFGb7RgtqbxdQNFSKq8okbP6v" TargetMode="External"/><Relationship Id="rId44" Type="http://schemas.openxmlformats.org/officeDocument/2006/relationships/hyperlink" Target="https://www.iudigital.edu.co/index.php/planeacion-presupuesto-informes/plan-accion?highlight=WyJwbGFuIiwiZGUiLCJhY2Npb24iXQ==" TargetMode="External"/><Relationship Id="rId52" Type="http://schemas.openxmlformats.org/officeDocument/2006/relationships/hyperlink" Target="https://www.iudigital.edu.co/pdfs/transparencia/Normatividad/Normograma/IU%20Digital%20-%20Normograma%20Institucional.pdf" TargetMode="External"/><Relationship Id="rId60" Type="http://schemas.openxmlformats.org/officeDocument/2006/relationships/hyperlink" Target="https://drive.google.com/drive/folders/1phTjDQIM4pCHCLZqYC5fs0LQwXupVbDx" TargetMode="External"/><Relationship Id="rId65" Type="http://schemas.openxmlformats.org/officeDocument/2006/relationships/hyperlink" Target="https://drive.google.com/drive/folders/1L6kAjO-zrVz9Gcdk_75YhEl7eknxwIr5" TargetMode="External"/><Relationship Id="rId73" Type="http://schemas.openxmlformats.org/officeDocument/2006/relationships/hyperlink" Target="https://drive.google.com/drive/folders/13vV5fpN1OZPQpiuH5AQCZFgZNKgbZSpR" TargetMode="External"/><Relationship Id="rId78" Type="http://schemas.openxmlformats.org/officeDocument/2006/relationships/hyperlink" Target="https://drive.google.com/drive/u/0/folders/18mQJFOialR-lsf6RqKh921SAEQ-6F-fj" TargetMode="External"/><Relationship Id="rId81" Type="http://schemas.openxmlformats.org/officeDocument/2006/relationships/hyperlink" Target="https://www.iudigital.edu.co/pdfs/transparencia/Calendario%20de%20Actividades/AA2024077%20-%20Por%20el%20cual%20se%20modifica%20el%20Calendario%20Acad%C3%A9mico%20de%20los%20programas%20de%20pregrado%20y%20posgrado%20del%20periodo%20acad%C3%A9mico%20de%202024-1.pdf" TargetMode="External"/><Relationship Id="rId86" Type="http://schemas.openxmlformats.org/officeDocument/2006/relationships/hyperlink" Target="https://docs.google.com/spreadsheets/d/1_6IsceTNnkFIqFHac_3O6XKgX75YWu1k/edit?usp=sharing&amp;ouid=107586332504552438045&amp;rtpof=true&amp;sd=true" TargetMode="External"/><Relationship Id="rId94" Type="http://schemas.openxmlformats.org/officeDocument/2006/relationships/hyperlink" Target="https://drive.google.com/drive/folders/1ZSi09v5ZSf30gB-VKpX8GtaZ8HGAJxp4?usp=sharing" TargetMode="External"/><Relationship Id="rId4" Type="http://schemas.openxmlformats.org/officeDocument/2006/relationships/hyperlink" Target="https://drive.google.com/drive/folders/1xjz_l2b4S2F2WPf7s7pw23UybD8QMFqq" TargetMode="External"/><Relationship Id="rId9" Type="http://schemas.openxmlformats.org/officeDocument/2006/relationships/hyperlink" Target="https://drive.google.com/drive/folders/1eAV5MkIWdLJrNX8N2hX0UaeYpR49x03U" TargetMode="External"/><Relationship Id="rId13" Type="http://schemas.openxmlformats.org/officeDocument/2006/relationships/hyperlink" Target="https://drive.google.com/drive/folders/1cfC_C4OYwrb2FJud9vWlxCUoYUaj397S?usp=sharing" TargetMode="External"/><Relationship Id="rId18" Type="http://schemas.openxmlformats.org/officeDocument/2006/relationships/hyperlink" Target="https://drive.google.com/drive/folders/108em9_4DGoO8NHlERvZv0oBtPWDqA12a" TargetMode="External"/><Relationship Id="rId39" Type="http://schemas.openxmlformats.org/officeDocument/2006/relationships/hyperlink" Target="https://drive.google.com/drive/folders/1cfC_C4OYwrb2FJud9vWlxCUoYUaj397S?usp=sharing" TargetMode="External"/><Relationship Id="rId34" Type="http://schemas.openxmlformats.org/officeDocument/2006/relationships/hyperlink" Target="https://drive.google.com/drive/folders/10UM3S7JpzJ1Cf5MS73M6anpl9ZmjAD_1" TargetMode="External"/><Relationship Id="rId50" Type="http://schemas.openxmlformats.org/officeDocument/2006/relationships/hyperlink" Target="https://drive.google.com/drive/folders/1QPCl8Rj6mDRgyEprvO_8hfMhb7bx-rBH?usp=sharing" TargetMode="External"/><Relationship Id="rId55" Type="http://schemas.openxmlformats.org/officeDocument/2006/relationships/hyperlink" Target="https://drive.google.com/drive/folders/1OJiKApbS7K6NSHpphsaj-PtLS8WSI4Ym?usp=sharing" TargetMode="External"/><Relationship Id="rId76" Type="http://schemas.openxmlformats.org/officeDocument/2006/relationships/hyperlink" Target="https://drive.google.com/drive/u/0/folders/18zTPIAf6eBdz_CLN6muFmRzCYm7HJGbM" TargetMode="External"/><Relationship Id="rId97" Type="http://schemas.openxmlformats.org/officeDocument/2006/relationships/vmlDrawing" Target="../drawings/vmlDrawing1.vml"/><Relationship Id="rId7" Type="http://schemas.openxmlformats.org/officeDocument/2006/relationships/hyperlink" Target="https://drive.google.com/drive/folders/1Whg6Yvl0syQACkqqUH-ngJfi2cdcVTVc" TargetMode="External"/><Relationship Id="rId71" Type="http://schemas.openxmlformats.org/officeDocument/2006/relationships/hyperlink" Target="https://drive.google.com/drive/folders/15xtMgCQGYBrZeP9Wcdl2LQqX60B_0DcG" TargetMode="External"/><Relationship Id="rId92" Type="http://schemas.openxmlformats.org/officeDocument/2006/relationships/hyperlink" Target="https://drive.google.com/drive/folders/1yuNp_KmMRlageh3QQEUimGRAUCykiqYc" TargetMode="External"/><Relationship Id="rId2" Type="http://schemas.openxmlformats.org/officeDocument/2006/relationships/hyperlink" Target="https://drive.google.com/drive/folders/1VIwYqTcBbTyCvtEKBK9npoJ7FXLdS_MI" TargetMode="External"/><Relationship Id="rId29" Type="http://schemas.openxmlformats.org/officeDocument/2006/relationships/hyperlink" Target="https://drive.google.com/drive/folders/1qkvpbbS-fKZmkWRApBp4dHMEowe3LDtF" TargetMode="External"/><Relationship Id="rId24" Type="http://schemas.openxmlformats.org/officeDocument/2006/relationships/hyperlink" Target="https://drive.google.com/drive/folders/1cfC_C4OYwrb2FJud9vWlxCUoYUaj397S?usp=sharing" TargetMode="External"/><Relationship Id="rId40" Type="http://schemas.openxmlformats.org/officeDocument/2006/relationships/hyperlink" Target="https://drive.google.com/file/d/1Cuv4P5rmRtSzQutW-kkZH2BFuCXAEUmU/view?usp=sharing" TargetMode="External"/><Relationship Id="rId45" Type="http://schemas.openxmlformats.org/officeDocument/2006/relationships/hyperlink" Target="https://drive.google.com/drive/folders/1zXr7LuJK3JLzFWa5KDEyZ26TIFXTf0e-" TargetMode="External"/><Relationship Id="rId66" Type="http://schemas.openxmlformats.org/officeDocument/2006/relationships/hyperlink" Target="https://drive.google.com/drive/folders/1HWra311JiHK_tyvTdhu19gHhzD-aOkPh" TargetMode="External"/><Relationship Id="rId87" Type="http://schemas.openxmlformats.org/officeDocument/2006/relationships/hyperlink" Target="https://drive.google.com/drive/folders/1MHgNUQ0td_Fu5FawrEflIA0gC9Bx-7Jp" TargetMode="External"/><Relationship Id="rId61" Type="http://schemas.openxmlformats.org/officeDocument/2006/relationships/hyperlink" Target="https://drive.google.com/drive/folders/1cfC_C4OYwrb2FJud9vWlxCUoYUaj397S?usp=sharing" TargetMode="External"/><Relationship Id="rId82" Type="http://schemas.openxmlformats.org/officeDocument/2006/relationships/hyperlink" Target="https://drive.google.com/drive/u/0/folders/18q1mb5wNwyMHAm276j7DKEJShoNUPNgJ" TargetMode="External"/><Relationship Id="rId19" Type="http://schemas.openxmlformats.org/officeDocument/2006/relationships/hyperlink" Target="https://drive.google.com/drive/folders/1l2THQp-5cHlTj6yiFoN7FRiA1bLxp_rV" TargetMode="External"/><Relationship Id="rId14" Type="http://schemas.openxmlformats.org/officeDocument/2006/relationships/hyperlink" Target="https://drive.google.com/drive/folders/1cfC_C4OYwrb2FJud9vWlxCUoYUaj397S?usp=sharing" TargetMode="External"/><Relationship Id="rId30" Type="http://schemas.openxmlformats.org/officeDocument/2006/relationships/hyperlink" Target="https://iudigital.gmas.co/gmas/VisualizacionDocumento.public?documento=0000000353" TargetMode="External"/><Relationship Id="rId35" Type="http://schemas.openxmlformats.org/officeDocument/2006/relationships/hyperlink" Target="https://drive.google.com/drive/folders/1sXBSeTPHZIb6rkHh77XvUISz2YqlKX3m" TargetMode="External"/><Relationship Id="rId56" Type="http://schemas.openxmlformats.org/officeDocument/2006/relationships/hyperlink" Target="https://drive.google.com/drive/folders/1l1bmJrp6swMEMcqoygQcorT5_B98K28f?usp=drive_link" TargetMode="External"/><Relationship Id="rId77" Type="http://schemas.openxmlformats.org/officeDocument/2006/relationships/hyperlink" Target="https://drive.google.com/drive/u/0/folders/16Mpv1az2towfwKLztJ68MJECVAy-vUsd" TargetMode="External"/><Relationship Id="rId8" Type="http://schemas.openxmlformats.org/officeDocument/2006/relationships/hyperlink" Target="https://drive.google.com/drive/folders/1J5LD5_dj4MGK1w2Qeb0cukJ_5X8bhrXW" TargetMode="External"/><Relationship Id="rId51" Type="http://schemas.openxmlformats.org/officeDocument/2006/relationships/hyperlink" Target="https://drive.google.com/drive/folders/1DLnF6q7GWDpYKfegSzP58c3F7Ixl6t8g" TargetMode="External"/><Relationship Id="rId72" Type="http://schemas.openxmlformats.org/officeDocument/2006/relationships/hyperlink" Target="https://drive.google.com/drive/folders/1CJX0NmHoHfPg2X_S_d2HQbM4pk5saPS1" TargetMode="External"/><Relationship Id="rId93" Type="http://schemas.openxmlformats.org/officeDocument/2006/relationships/hyperlink" Target="https://drive.google.com/drive/folders/1ZSi09v5ZSf30gB-VKpX8GtaZ8HGAJxp4?usp=sharing" TargetMode="External"/><Relationship Id="rId98"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0.710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14" t="s">
        <v>0</v>
      </c>
      <c r="C2" s="315"/>
      <c r="D2" s="315"/>
      <c r="E2" s="315"/>
      <c r="F2" s="315"/>
      <c r="G2" s="315"/>
      <c r="H2" s="316"/>
      <c r="I2" s="1"/>
      <c r="J2" s="1"/>
      <c r="K2" s="1"/>
      <c r="L2" s="1"/>
      <c r="M2" s="1"/>
      <c r="N2" s="1"/>
      <c r="O2" s="1"/>
      <c r="P2" s="1"/>
      <c r="Q2" s="1"/>
      <c r="R2" s="1"/>
      <c r="S2" s="1"/>
      <c r="T2" s="1"/>
      <c r="U2" s="1"/>
      <c r="V2" s="1"/>
      <c r="W2" s="1"/>
      <c r="X2" s="1"/>
      <c r="Y2" s="1"/>
      <c r="Z2" s="1"/>
    </row>
    <row r="3" spans="1:26"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317" t="s">
        <v>1</v>
      </c>
      <c r="C4" s="318"/>
      <c r="D4" s="318"/>
      <c r="E4" s="318"/>
      <c r="F4" s="318"/>
      <c r="G4" s="318"/>
      <c r="H4" s="319"/>
      <c r="I4" s="1"/>
      <c r="J4" s="1"/>
      <c r="K4" s="1"/>
      <c r="L4" s="1"/>
      <c r="M4" s="1"/>
      <c r="N4" s="1"/>
      <c r="O4" s="1"/>
      <c r="P4" s="1"/>
      <c r="Q4" s="1"/>
      <c r="R4" s="1"/>
      <c r="S4" s="1"/>
      <c r="T4" s="1"/>
      <c r="U4" s="1"/>
      <c r="V4" s="1"/>
      <c r="W4" s="1"/>
      <c r="X4" s="1"/>
      <c r="Y4" s="1"/>
      <c r="Z4" s="1"/>
    </row>
    <row r="5" spans="1:26" ht="63" customHeight="1" x14ac:dyDescent="0.25">
      <c r="A5" s="1"/>
      <c r="B5" s="320"/>
      <c r="C5" s="321"/>
      <c r="D5" s="321"/>
      <c r="E5" s="321"/>
      <c r="F5" s="321"/>
      <c r="G5" s="321"/>
      <c r="H5" s="322"/>
      <c r="I5" s="1"/>
      <c r="J5" s="1"/>
      <c r="K5" s="1"/>
      <c r="L5" s="1"/>
      <c r="M5" s="1"/>
      <c r="N5" s="1"/>
      <c r="O5" s="1"/>
      <c r="P5" s="1"/>
      <c r="Q5" s="1"/>
      <c r="R5" s="1"/>
      <c r="S5" s="1"/>
      <c r="T5" s="1"/>
      <c r="U5" s="1"/>
      <c r="V5" s="1"/>
      <c r="W5" s="1"/>
      <c r="X5" s="1"/>
      <c r="Y5" s="1"/>
      <c r="Z5" s="1"/>
    </row>
    <row r="6" spans="1:26" x14ac:dyDescent="0.25">
      <c r="A6" s="1"/>
      <c r="B6" s="323" t="s">
        <v>2</v>
      </c>
      <c r="C6" s="324"/>
      <c r="D6" s="324"/>
      <c r="E6" s="324"/>
      <c r="F6" s="324"/>
      <c r="G6" s="324"/>
      <c r="H6" s="325"/>
      <c r="I6" s="1"/>
      <c r="J6" s="1"/>
      <c r="K6" s="1"/>
      <c r="L6" s="1"/>
      <c r="M6" s="1"/>
      <c r="N6" s="1"/>
      <c r="O6" s="1"/>
      <c r="P6" s="1"/>
      <c r="Q6" s="1"/>
      <c r="R6" s="1"/>
      <c r="S6" s="1"/>
      <c r="T6" s="1"/>
      <c r="U6" s="1"/>
      <c r="V6" s="1"/>
      <c r="W6" s="1"/>
      <c r="X6" s="1"/>
      <c r="Y6" s="1"/>
      <c r="Z6" s="1"/>
    </row>
    <row r="7" spans="1:26" ht="95.25" customHeight="1" x14ac:dyDescent="0.25">
      <c r="A7" s="1"/>
      <c r="B7" s="326" t="s">
        <v>3</v>
      </c>
      <c r="C7" s="327"/>
      <c r="D7" s="327"/>
      <c r="E7" s="327"/>
      <c r="F7" s="327"/>
      <c r="G7" s="327"/>
      <c r="H7" s="328"/>
      <c r="I7" s="1"/>
      <c r="J7" s="1"/>
      <c r="K7" s="1"/>
      <c r="L7" s="1"/>
      <c r="M7" s="1"/>
      <c r="N7" s="1"/>
      <c r="O7" s="1"/>
      <c r="P7" s="1"/>
      <c r="Q7" s="1"/>
      <c r="R7" s="1"/>
      <c r="S7" s="1"/>
      <c r="T7" s="1"/>
      <c r="U7" s="1"/>
      <c r="V7" s="1"/>
      <c r="W7" s="1"/>
      <c r="X7" s="1"/>
      <c r="Y7" s="1"/>
      <c r="Z7" s="1"/>
    </row>
    <row r="8" spans="1:26" ht="16.5" x14ac:dyDescent="0.25">
      <c r="A8" s="1"/>
      <c r="B8" s="5"/>
      <c r="C8" s="6"/>
      <c r="D8" s="6"/>
      <c r="E8" s="6"/>
      <c r="F8" s="6"/>
      <c r="G8" s="6"/>
      <c r="H8" s="7"/>
      <c r="I8" s="1"/>
      <c r="J8" s="1"/>
      <c r="K8" s="1"/>
      <c r="L8" s="1"/>
      <c r="M8" s="1"/>
      <c r="N8" s="1"/>
      <c r="O8" s="1"/>
      <c r="P8" s="1"/>
      <c r="Q8" s="1"/>
      <c r="R8" s="1"/>
      <c r="S8" s="1"/>
      <c r="T8" s="1"/>
      <c r="U8" s="1"/>
      <c r="V8" s="1"/>
      <c r="W8" s="1"/>
      <c r="X8" s="1"/>
      <c r="Y8" s="1"/>
      <c r="Z8" s="1"/>
    </row>
    <row r="9" spans="1:26" ht="16.5" customHeight="1" x14ac:dyDescent="0.25">
      <c r="A9" s="1"/>
      <c r="B9" s="329" t="s">
        <v>4</v>
      </c>
      <c r="C9" s="318"/>
      <c r="D9" s="318"/>
      <c r="E9" s="318"/>
      <c r="F9" s="318"/>
      <c r="G9" s="318"/>
      <c r="H9" s="319"/>
      <c r="I9" s="1"/>
      <c r="J9" s="1"/>
      <c r="K9" s="1"/>
      <c r="L9" s="1"/>
      <c r="M9" s="1"/>
      <c r="N9" s="1"/>
      <c r="O9" s="1"/>
      <c r="P9" s="1"/>
      <c r="Q9" s="1"/>
      <c r="R9" s="1"/>
      <c r="S9" s="1"/>
      <c r="T9" s="1"/>
      <c r="U9" s="1"/>
      <c r="V9" s="1"/>
      <c r="W9" s="1"/>
      <c r="X9" s="1"/>
      <c r="Y9" s="1"/>
      <c r="Z9" s="1"/>
    </row>
    <row r="10" spans="1:26" ht="44.25" customHeight="1" x14ac:dyDescent="0.25">
      <c r="A10" s="1"/>
      <c r="B10" s="330"/>
      <c r="C10" s="318"/>
      <c r="D10" s="318"/>
      <c r="E10" s="318"/>
      <c r="F10" s="318"/>
      <c r="G10" s="318"/>
      <c r="H10" s="319"/>
      <c r="I10" s="1"/>
      <c r="J10" s="1"/>
      <c r="K10" s="1"/>
      <c r="L10" s="1"/>
      <c r="M10" s="1"/>
      <c r="N10" s="1"/>
      <c r="O10" s="1"/>
      <c r="P10" s="1"/>
      <c r="Q10" s="1"/>
      <c r="R10" s="1"/>
      <c r="S10" s="1"/>
      <c r="T10" s="1"/>
      <c r="U10" s="1"/>
      <c r="V10" s="1"/>
      <c r="W10" s="1"/>
      <c r="X10" s="1"/>
      <c r="Y10" s="1"/>
      <c r="Z10" s="1"/>
    </row>
    <row r="11" spans="1:26" x14ac:dyDescent="0.25">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x14ac:dyDescent="0.25">
      <c r="A12" s="1"/>
      <c r="B12" s="8"/>
      <c r="C12" s="310" t="s">
        <v>5</v>
      </c>
      <c r="D12" s="311"/>
      <c r="E12" s="312" t="s">
        <v>6</v>
      </c>
      <c r="F12" s="313"/>
      <c r="G12" s="9"/>
      <c r="H12" s="12"/>
      <c r="I12" s="1"/>
      <c r="J12" s="1"/>
      <c r="K12" s="1"/>
      <c r="L12" s="1"/>
      <c r="M12" s="1"/>
      <c r="N12" s="1"/>
      <c r="O12" s="1"/>
      <c r="P12" s="1"/>
      <c r="Q12" s="1"/>
      <c r="R12" s="1"/>
      <c r="S12" s="1"/>
      <c r="T12" s="1"/>
      <c r="U12" s="1"/>
      <c r="V12" s="1"/>
      <c r="W12" s="1"/>
      <c r="X12" s="1"/>
      <c r="Y12" s="1"/>
      <c r="Z12" s="1"/>
    </row>
    <row r="13" spans="1:26" ht="35.25" customHeight="1" x14ac:dyDescent="0.25">
      <c r="A13" s="1"/>
      <c r="B13" s="8"/>
      <c r="C13" s="306" t="s">
        <v>7</v>
      </c>
      <c r="D13" s="307"/>
      <c r="E13" s="308" t="s">
        <v>8</v>
      </c>
      <c r="F13" s="309"/>
      <c r="G13" s="9"/>
      <c r="H13" s="12"/>
      <c r="I13" s="1"/>
      <c r="J13" s="1"/>
      <c r="K13" s="1"/>
      <c r="L13" s="1"/>
      <c r="M13" s="1"/>
      <c r="N13" s="1"/>
      <c r="O13" s="1"/>
      <c r="P13" s="1"/>
      <c r="Q13" s="1"/>
      <c r="R13" s="1"/>
      <c r="S13" s="1"/>
      <c r="T13" s="1"/>
      <c r="U13" s="1"/>
      <c r="V13" s="1"/>
      <c r="W13" s="1"/>
      <c r="X13" s="1"/>
      <c r="Y13" s="1"/>
      <c r="Z13" s="1"/>
    </row>
    <row r="14" spans="1:26" ht="17.25" customHeight="1" x14ac:dyDescent="0.25">
      <c r="A14" s="1"/>
      <c r="B14" s="8"/>
      <c r="C14" s="306" t="s">
        <v>9</v>
      </c>
      <c r="D14" s="307"/>
      <c r="E14" s="308" t="s">
        <v>10</v>
      </c>
      <c r="F14" s="309"/>
      <c r="G14" s="9"/>
      <c r="H14" s="12"/>
      <c r="I14" s="1"/>
      <c r="J14" s="1"/>
      <c r="K14" s="1"/>
      <c r="L14" s="1"/>
      <c r="M14" s="1"/>
      <c r="N14" s="1"/>
      <c r="O14" s="1"/>
      <c r="P14" s="1"/>
      <c r="Q14" s="1"/>
      <c r="R14" s="1"/>
      <c r="S14" s="1"/>
      <c r="T14" s="1"/>
      <c r="U14" s="1"/>
      <c r="V14" s="1"/>
      <c r="W14" s="1"/>
      <c r="X14" s="1"/>
      <c r="Y14" s="1"/>
      <c r="Z14" s="1"/>
    </row>
    <row r="15" spans="1:26" ht="19.5" customHeight="1" x14ac:dyDescent="0.25">
      <c r="A15" s="1"/>
      <c r="B15" s="8"/>
      <c r="C15" s="306" t="s">
        <v>11</v>
      </c>
      <c r="D15" s="307"/>
      <c r="E15" s="308" t="s">
        <v>12</v>
      </c>
      <c r="F15" s="309"/>
      <c r="G15" s="9"/>
      <c r="H15" s="12"/>
      <c r="I15" s="1"/>
      <c r="J15" s="1"/>
      <c r="K15" s="1"/>
      <c r="L15" s="1"/>
      <c r="M15" s="1"/>
      <c r="N15" s="1"/>
      <c r="O15" s="1"/>
      <c r="P15" s="1"/>
      <c r="Q15" s="1"/>
      <c r="R15" s="1"/>
      <c r="S15" s="1"/>
      <c r="T15" s="1"/>
      <c r="U15" s="1"/>
      <c r="V15" s="1"/>
      <c r="W15" s="1"/>
      <c r="X15" s="1"/>
      <c r="Y15" s="1"/>
      <c r="Z15" s="1"/>
    </row>
    <row r="16" spans="1:26" ht="69.75" customHeight="1" x14ac:dyDescent="0.25">
      <c r="A16" s="1"/>
      <c r="B16" s="8"/>
      <c r="C16" s="306" t="s">
        <v>13</v>
      </c>
      <c r="D16" s="307"/>
      <c r="E16" s="308" t="s">
        <v>14</v>
      </c>
      <c r="F16" s="309"/>
      <c r="G16" s="9"/>
      <c r="H16" s="12"/>
      <c r="I16" s="1"/>
      <c r="J16" s="1"/>
      <c r="K16" s="1"/>
      <c r="L16" s="1"/>
      <c r="M16" s="1"/>
      <c r="N16" s="1"/>
      <c r="O16" s="1"/>
      <c r="P16" s="1"/>
      <c r="Q16" s="1"/>
      <c r="R16" s="1"/>
      <c r="S16" s="1"/>
      <c r="T16" s="1"/>
      <c r="U16" s="1"/>
      <c r="V16" s="1"/>
      <c r="W16" s="1"/>
      <c r="X16" s="1"/>
      <c r="Y16" s="1"/>
      <c r="Z16" s="1"/>
    </row>
    <row r="17" spans="1:26" ht="34.5" customHeight="1" x14ac:dyDescent="0.25">
      <c r="A17" s="1"/>
      <c r="B17" s="8"/>
      <c r="C17" s="304" t="s">
        <v>15</v>
      </c>
      <c r="D17" s="305"/>
      <c r="E17" s="300" t="s">
        <v>16</v>
      </c>
      <c r="F17" s="301"/>
      <c r="G17" s="9"/>
      <c r="H17" s="12"/>
      <c r="I17" s="1"/>
      <c r="J17" s="1"/>
      <c r="K17" s="1"/>
      <c r="L17" s="1"/>
      <c r="M17" s="1"/>
      <c r="N17" s="1"/>
      <c r="O17" s="1"/>
      <c r="P17" s="1"/>
      <c r="Q17" s="1"/>
      <c r="R17" s="1"/>
      <c r="S17" s="1"/>
      <c r="T17" s="1"/>
      <c r="U17" s="1"/>
      <c r="V17" s="1"/>
      <c r="W17" s="1"/>
      <c r="X17" s="1"/>
      <c r="Y17" s="1"/>
      <c r="Z17" s="1"/>
    </row>
    <row r="18" spans="1:26" ht="27.75" customHeight="1" x14ac:dyDescent="0.25">
      <c r="A18" s="1"/>
      <c r="B18" s="8"/>
      <c r="C18" s="304" t="s">
        <v>17</v>
      </c>
      <c r="D18" s="305"/>
      <c r="E18" s="300" t="s">
        <v>18</v>
      </c>
      <c r="F18" s="301"/>
      <c r="G18" s="9"/>
      <c r="H18" s="12"/>
      <c r="I18" s="1"/>
      <c r="J18" s="1"/>
      <c r="K18" s="1"/>
      <c r="L18" s="1"/>
      <c r="M18" s="1"/>
      <c r="N18" s="1"/>
      <c r="O18" s="1"/>
      <c r="P18" s="1"/>
      <c r="Q18" s="1"/>
      <c r="R18" s="1"/>
      <c r="S18" s="1"/>
      <c r="T18" s="1"/>
      <c r="U18" s="1"/>
      <c r="V18" s="1"/>
      <c r="W18" s="1"/>
      <c r="X18" s="1"/>
      <c r="Y18" s="1"/>
      <c r="Z18" s="1"/>
    </row>
    <row r="19" spans="1:26" ht="28.5" customHeight="1" x14ac:dyDescent="0.25">
      <c r="A19" s="1"/>
      <c r="B19" s="8"/>
      <c r="C19" s="304" t="s">
        <v>19</v>
      </c>
      <c r="D19" s="305"/>
      <c r="E19" s="300" t="s">
        <v>20</v>
      </c>
      <c r="F19" s="301"/>
      <c r="G19" s="9"/>
      <c r="H19" s="12"/>
      <c r="I19" s="1"/>
      <c r="J19" s="1"/>
      <c r="K19" s="1"/>
      <c r="L19" s="1"/>
      <c r="M19" s="1"/>
      <c r="N19" s="1"/>
      <c r="O19" s="1"/>
      <c r="P19" s="1"/>
      <c r="Q19" s="1"/>
      <c r="R19" s="1"/>
      <c r="S19" s="1"/>
      <c r="T19" s="1"/>
      <c r="U19" s="1"/>
      <c r="V19" s="1"/>
      <c r="W19" s="1"/>
      <c r="X19" s="1"/>
      <c r="Y19" s="1"/>
      <c r="Z19" s="1"/>
    </row>
    <row r="20" spans="1:26" ht="72.75" customHeight="1" x14ac:dyDescent="0.25">
      <c r="A20" s="1"/>
      <c r="B20" s="8"/>
      <c r="C20" s="304" t="s">
        <v>21</v>
      </c>
      <c r="D20" s="305"/>
      <c r="E20" s="300" t="s">
        <v>22</v>
      </c>
      <c r="F20" s="301"/>
      <c r="G20" s="9"/>
      <c r="H20" s="12"/>
      <c r="I20" s="1"/>
      <c r="J20" s="1"/>
      <c r="K20" s="1"/>
      <c r="L20" s="1"/>
      <c r="M20" s="1"/>
      <c r="N20" s="1"/>
      <c r="O20" s="1"/>
      <c r="P20" s="1"/>
      <c r="Q20" s="1"/>
      <c r="R20" s="1"/>
      <c r="S20" s="1"/>
      <c r="T20" s="1"/>
      <c r="U20" s="1"/>
      <c r="V20" s="1"/>
      <c r="W20" s="1"/>
      <c r="X20" s="1"/>
      <c r="Y20" s="1"/>
      <c r="Z20" s="1"/>
    </row>
    <row r="21" spans="1:26" ht="64.5" customHeight="1" x14ac:dyDescent="0.25">
      <c r="A21" s="1"/>
      <c r="B21" s="8"/>
      <c r="C21" s="304" t="s">
        <v>23</v>
      </c>
      <c r="D21" s="305"/>
      <c r="E21" s="300" t="s">
        <v>24</v>
      </c>
      <c r="F21" s="301"/>
      <c r="G21" s="9"/>
      <c r="H21" s="12"/>
      <c r="I21" s="1"/>
      <c r="J21" s="1"/>
      <c r="K21" s="1"/>
      <c r="L21" s="1"/>
      <c r="M21" s="1"/>
      <c r="N21" s="1"/>
      <c r="O21" s="1"/>
      <c r="P21" s="1"/>
      <c r="Q21" s="1"/>
      <c r="R21" s="1"/>
      <c r="S21" s="1"/>
      <c r="T21" s="1"/>
      <c r="U21" s="1"/>
      <c r="V21" s="1"/>
      <c r="W21" s="1"/>
      <c r="X21" s="1"/>
      <c r="Y21" s="1"/>
      <c r="Z21" s="1"/>
    </row>
    <row r="22" spans="1:26" ht="71.25" customHeight="1" x14ac:dyDescent="0.25">
      <c r="A22" s="1"/>
      <c r="B22" s="8"/>
      <c r="C22" s="304" t="s">
        <v>25</v>
      </c>
      <c r="D22" s="305"/>
      <c r="E22" s="300" t="s">
        <v>26</v>
      </c>
      <c r="F22" s="301"/>
      <c r="G22" s="9"/>
      <c r="H22" s="12"/>
      <c r="I22" s="1"/>
      <c r="J22" s="1"/>
      <c r="K22" s="1"/>
      <c r="L22" s="1"/>
      <c r="M22" s="1"/>
      <c r="N22" s="1"/>
      <c r="O22" s="1"/>
      <c r="P22" s="1"/>
      <c r="Q22" s="1"/>
      <c r="R22" s="1"/>
      <c r="S22" s="1"/>
      <c r="T22" s="1"/>
      <c r="U22" s="1"/>
      <c r="V22" s="1"/>
      <c r="W22" s="1"/>
      <c r="X22" s="1"/>
      <c r="Y22" s="1"/>
      <c r="Z22" s="1"/>
    </row>
    <row r="23" spans="1:26" ht="55.5" customHeight="1" x14ac:dyDescent="0.25">
      <c r="A23" s="1"/>
      <c r="B23" s="8"/>
      <c r="C23" s="304" t="s">
        <v>27</v>
      </c>
      <c r="D23" s="305"/>
      <c r="E23" s="300" t="s">
        <v>28</v>
      </c>
      <c r="F23" s="301"/>
      <c r="G23" s="9"/>
      <c r="H23" s="12"/>
      <c r="I23" s="1"/>
      <c r="J23" s="1"/>
      <c r="K23" s="1"/>
      <c r="L23" s="1"/>
      <c r="M23" s="1"/>
      <c r="N23" s="1"/>
      <c r="O23" s="1"/>
      <c r="P23" s="1"/>
      <c r="Q23" s="1"/>
      <c r="R23" s="1"/>
      <c r="S23" s="1"/>
      <c r="T23" s="1"/>
      <c r="U23" s="1"/>
      <c r="V23" s="1"/>
      <c r="W23" s="1"/>
      <c r="X23" s="1"/>
      <c r="Y23" s="1"/>
      <c r="Z23" s="1"/>
    </row>
    <row r="24" spans="1:26" ht="42" customHeight="1" x14ac:dyDescent="0.25">
      <c r="A24" s="1"/>
      <c r="B24" s="8"/>
      <c r="C24" s="304" t="s">
        <v>29</v>
      </c>
      <c r="D24" s="305"/>
      <c r="E24" s="300" t="s">
        <v>30</v>
      </c>
      <c r="F24" s="301"/>
      <c r="G24" s="9"/>
      <c r="H24" s="12"/>
      <c r="I24" s="1"/>
      <c r="J24" s="1"/>
      <c r="K24" s="1"/>
      <c r="L24" s="1"/>
      <c r="M24" s="1"/>
      <c r="N24" s="1"/>
      <c r="O24" s="1"/>
      <c r="P24" s="1"/>
      <c r="Q24" s="1"/>
      <c r="R24" s="1"/>
      <c r="S24" s="1"/>
      <c r="T24" s="1"/>
      <c r="U24" s="1"/>
      <c r="V24" s="1"/>
      <c r="W24" s="1"/>
      <c r="X24" s="1"/>
      <c r="Y24" s="1"/>
      <c r="Z24" s="1"/>
    </row>
    <row r="25" spans="1:26" ht="59.25" customHeight="1" x14ac:dyDescent="0.25">
      <c r="A25" s="1"/>
      <c r="B25" s="8"/>
      <c r="C25" s="304" t="s">
        <v>31</v>
      </c>
      <c r="D25" s="305"/>
      <c r="E25" s="300" t="s">
        <v>32</v>
      </c>
      <c r="F25" s="301"/>
      <c r="G25" s="9"/>
      <c r="H25" s="12"/>
      <c r="I25" s="1"/>
      <c r="J25" s="1"/>
      <c r="K25" s="1"/>
      <c r="L25" s="1"/>
      <c r="M25" s="1"/>
      <c r="N25" s="1"/>
      <c r="O25" s="1"/>
      <c r="P25" s="1"/>
      <c r="Q25" s="1"/>
      <c r="R25" s="1"/>
      <c r="S25" s="1"/>
      <c r="T25" s="1"/>
      <c r="U25" s="1"/>
      <c r="V25" s="1"/>
      <c r="W25" s="1"/>
      <c r="X25" s="1"/>
      <c r="Y25" s="1"/>
      <c r="Z25" s="1"/>
    </row>
    <row r="26" spans="1:26" ht="23.25" customHeight="1" x14ac:dyDescent="0.25">
      <c r="A26" s="1"/>
      <c r="B26" s="8"/>
      <c r="C26" s="304" t="s">
        <v>33</v>
      </c>
      <c r="D26" s="305"/>
      <c r="E26" s="300" t="s">
        <v>34</v>
      </c>
      <c r="F26" s="301"/>
      <c r="G26" s="9"/>
      <c r="H26" s="12"/>
      <c r="I26" s="1"/>
      <c r="J26" s="1"/>
      <c r="K26" s="1"/>
      <c r="L26" s="1"/>
      <c r="M26" s="1"/>
      <c r="N26" s="1"/>
      <c r="O26" s="1"/>
      <c r="P26" s="1"/>
      <c r="Q26" s="1"/>
      <c r="R26" s="1"/>
      <c r="S26" s="1"/>
      <c r="T26" s="1"/>
      <c r="U26" s="1"/>
      <c r="V26" s="1"/>
      <c r="W26" s="1"/>
      <c r="X26" s="1"/>
      <c r="Y26" s="1"/>
      <c r="Z26" s="1"/>
    </row>
    <row r="27" spans="1:26" ht="30.75" customHeight="1" x14ac:dyDescent="0.25">
      <c r="A27" s="1"/>
      <c r="B27" s="8"/>
      <c r="C27" s="304" t="s">
        <v>35</v>
      </c>
      <c r="D27" s="305"/>
      <c r="E27" s="300" t="s">
        <v>36</v>
      </c>
      <c r="F27" s="301"/>
      <c r="G27" s="9"/>
      <c r="H27" s="12"/>
      <c r="I27" s="1"/>
      <c r="J27" s="1"/>
      <c r="K27" s="1"/>
      <c r="L27" s="1"/>
      <c r="M27" s="1"/>
      <c r="N27" s="1"/>
      <c r="O27" s="1"/>
      <c r="P27" s="1"/>
      <c r="Q27" s="1"/>
      <c r="R27" s="1"/>
      <c r="S27" s="1"/>
      <c r="T27" s="1"/>
      <c r="U27" s="1"/>
      <c r="V27" s="1"/>
      <c r="W27" s="1"/>
      <c r="X27" s="1"/>
      <c r="Y27" s="1"/>
      <c r="Z27" s="1"/>
    </row>
    <row r="28" spans="1:26" ht="35.25" customHeight="1" x14ac:dyDescent="0.25">
      <c r="A28" s="1"/>
      <c r="B28" s="8"/>
      <c r="C28" s="304" t="s">
        <v>37</v>
      </c>
      <c r="D28" s="305"/>
      <c r="E28" s="300" t="s">
        <v>38</v>
      </c>
      <c r="F28" s="301"/>
      <c r="G28" s="9"/>
      <c r="H28" s="12"/>
      <c r="I28" s="1"/>
      <c r="J28" s="1"/>
      <c r="K28" s="1"/>
      <c r="L28" s="1"/>
      <c r="M28" s="1"/>
      <c r="N28" s="1"/>
      <c r="O28" s="1"/>
      <c r="P28" s="1"/>
      <c r="Q28" s="1"/>
      <c r="R28" s="1"/>
      <c r="S28" s="1"/>
      <c r="T28" s="1"/>
      <c r="U28" s="1"/>
      <c r="V28" s="1"/>
      <c r="W28" s="1"/>
      <c r="X28" s="1"/>
      <c r="Y28" s="1"/>
      <c r="Z28" s="1"/>
    </row>
    <row r="29" spans="1:26" ht="33" customHeight="1" x14ac:dyDescent="0.25">
      <c r="A29" s="1"/>
      <c r="B29" s="8"/>
      <c r="C29" s="304" t="s">
        <v>39</v>
      </c>
      <c r="D29" s="305"/>
      <c r="E29" s="300" t="s">
        <v>38</v>
      </c>
      <c r="F29" s="301"/>
      <c r="G29" s="9"/>
      <c r="H29" s="12"/>
      <c r="I29" s="1"/>
      <c r="J29" s="1"/>
      <c r="K29" s="1"/>
      <c r="L29" s="1"/>
      <c r="M29" s="1"/>
      <c r="N29" s="1"/>
      <c r="O29" s="1"/>
      <c r="P29" s="1"/>
      <c r="Q29" s="1"/>
      <c r="R29" s="1"/>
      <c r="S29" s="1"/>
      <c r="T29" s="1"/>
      <c r="U29" s="1"/>
      <c r="V29" s="1"/>
      <c r="W29" s="1"/>
      <c r="X29" s="1"/>
      <c r="Y29" s="1"/>
      <c r="Z29" s="1"/>
    </row>
    <row r="30" spans="1:26" ht="30" customHeight="1" x14ac:dyDescent="0.25">
      <c r="A30" s="1"/>
      <c r="B30" s="8"/>
      <c r="C30" s="304" t="s">
        <v>40</v>
      </c>
      <c r="D30" s="305"/>
      <c r="E30" s="300" t="s">
        <v>41</v>
      </c>
      <c r="F30" s="301"/>
      <c r="G30" s="9"/>
      <c r="H30" s="12"/>
      <c r="I30" s="1"/>
      <c r="J30" s="1"/>
      <c r="K30" s="1"/>
      <c r="L30" s="1"/>
      <c r="M30" s="1"/>
      <c r="N30" s="1"/>
      <c r="O30" s="1"/>
      <c r="P30" s="1"/>
      <c r="Q30" s="1"/>
      <c r="R30" s="1"/>
      <c r="S30" s="1"/>
      <c r="T30" s="1"/>
      <c r="U30" s="1"/>
      <c r="V30" s="1"/>
      <c r="W30" s="1"/>
      <c r="X30" s="1"/>
      <c r="Y30" s="1"/>
      <c r="Z30" s="1"/>
    </row>
    <row r="31" spans="1:26" ht="35.25" customHeight="1" x14ac:dyDescent="0.25">
      <c r="A31" s="1"/>
      <c r="B31" s="8"/>
      <c r="C31" s="304" t="s">
        <v>42</v>
      </c>
      <c r="D31" s="305"/>
      <c r="E31" s="300" t="s">
        <v>43</v>
      </c>
      <c r="F31" s="301"/>
      <c r="G31" s="9"/>
      <c r="H31" s="12"/>
      <c r="I31" s="1"/>
      <c r="J31" s="1"/>
      <c r="K31" s="1"/>
      <c r="L31" s="1"/>
      <c r="M31" s="1"/>
      <c r="N31" s="1"/>
      <c r="O31" s="1"/>
      <c r="P31" s="1"/>
      <c r="Q31" s="1"/>
      <c r="R31" s="1"/>
      <c r="S31" s="1"/>
      <c r="T31" s="1"/>
      <c r="U31" s="1"/>
      <c r="V31" s="1"/>
      <c r="W31" s="1"/>
      <c r="X31" s="1"/>
      <c r="Y31" s="1"/>
      <c r="Z31" s="1"/>
    </row>
    <row r="32" spans="1:26" ht="31.5" customHeight="1" x14ac:dyDescent="0.25">
      <c r="A32" s="1"/>
      <c r="B32" s="8"/>
      <c r="C32" s="304" t="s">
        <v>44</v>
      </c>
      <c r="D32" s="305"/>
      <c r="E32" s="300" t="s">
        <v>45</v>
      </c>
      <c r="F32" s="301"/>
      <c r="G32" s="9"/>
      <c r="H32" s="12"/>
      <c r="I32" s="1"/>
      <c r="J32" s="1"/>
      <c r="K32" s="1"/>
      <c r="L32" s="1"/>
      <c r="M32" s="1"/>
      <c r="N32" s="1"/>
      <c r="O32" s="1"/>
      <c r="P32" s="1"/>
      <c r="Q32" s="1"/>
      <c r="R32" s="1"/>
      <c r="S32" s="1"/>
      <c r="T32" s="1"/>
      <c r="U32" s="1"/>
      <c r="V32" s="1"/>
      <c r="W32" s="1"/>
      <c r="X32" s="1"/>
      <c r="Y32" s="1"/>
      <c r="Z32" s="1"/>
    </row>
    <row r="33" spans="1:26" ht="35.25" customHeight="1" x14ac:dyDescent="0.25">
      <c r="A33" s="1"/>
      <c r="B33" s="8"/>
      <c r="C33" s="304" t="s">
        <v>46</v>
      </c>
      <c r="D33" s="305"/>
      <c r="E33" s="300" t="s">
        <v>47</v>
      </c>
      <c r="F33" s="301"/>
      <c r="G33" s="9"/>
      <c r="H33" s="12"/>
      <c r="I33" s="1"/>
      <c r="J33" s="1"/>
      <c r="K33" s="1"/>
      <c r="L33" s="1"/>
      <c r="M33" s="1"/>
      <c r="N33" s="1"/>
      <c r="O33" s="1"/>
      <c r="P33" s="1"/>
      <c r="Q33" s="1"/>
      <c r="R33" s="1"/>
      <c r="S33" s="1"/>
      <c r="T33" s="1"/>
      <c r="U33" s="1"/>
      <c r="V33" s="1"/>
      <c r="W33" s="1"/>
      <c r="X33" s="1"/>
      <c r="Y33" s="1"/>
      <c r="Z33" s="1"/>
    </row>
    <row r="34" spans="1:26" ht="59.25" customHeight="1" x14ac:dyDescent="0.25">
      <c r="A34" s="1"/>
      <c r="B34" s="8"/>
      <c r="C34" s="304" t="s">
        <v>48</v>
      </c>
      <c r="D34" s="305"/>
      <c r="E34" s="300" t="s">
        <v>49</v>
      </c>
      <c r="F34" s="301"/>
      <c r="G34" s="9"/>
      <c r="H34" s="12"/>
      <c r="I34" s="1"/>
      <c r="J34" s="1"/>
      <c r="K34" s="1"/>
      <c r="L34" s="1"/>
      <c r="M34" s="1"/>
      <c r="N34" s="1"/>
      <c r="O34" s="1"/>
      <c r="P34" s="1"/>
      <c r="Q34" s="1"/>
      <c r="R34" s="1"/>
      <c r="S34" s="1"/>
      <c r="T34" s="1"/>
      <c r="U34" s="1"/>
      <c r="V34" s="1"/>
      <c r="W34" s="1"/>
      <c r="X34" s="1"/>
      <c r="Y34" s="1"/>
      <c r="Z34" s="1"/>
    </row>
    <row r="35" spans="1:26" ht="29.25" customHeight="1" x14ac:dyDescent="0.25">
      <c r="A35" s="1"/>
      <c r="B35" s="8"/>
      <c r="C35" s="304" t="s">
        <v>50</v>
      </c>
      <c r="D35" s="305"/>
      <c r="E35" s="300" t="s">
        <v>51</v>
      </c>
      <c r="F35" s="301"/>
      <c r="G35" s="9"/>
      <c r="H35" s="12"/>
      <c r="I35" s="1"/>
      <c r="J35" s="1"/>
      <c r="K35" s="1"/>
      <c r="L35" s="1"/>
      <c r="M35" s="1"/>
      <c r="N35" s="1"/>
      <c r="O35" s="1"/>
      <c r="P35" s="1"/>
      <c r="Q35" s="1"/>
      <c r="R35" s="1"/>
      <c r="S35" s="1"/>
      <c r="T35" s="1"/>
      <c r="U35" s="1"/>
      <c r="V35" s="1"/>
      <c r="W35" s="1"/>
      <c r="X35" s="1"/>
      <c r="Y35" s="1"/>
      <c r="Z35" s="1"/>
    </row>
    <row r="36" spans="1:26" ht="82.5" customHeight="1" x14ac:dyDescent="0.25">
      <c r="A36" s="1"/>
      <c r="B36" s="8"/>
      <c r="C36" s="304" t="s">
        <v>52</v>
      </c>
      <c r="D36" s="305"/>
      <c r="E36" s="300" t="s">
        <v>53</v>
      </c>
      <c r="F36" s="301"/>
      <c r="G36" s="9"/>
      <c r="H36" s="12"/>
      <c r="I36" s="1"/>
      <c r="J36" s="1"/>
      <c r="K36" s="1"/>
      <c r="L36" s="1"/>
      <c r="M36" s="1"/>
      <c r="N36" s="1"/>
      <c r="O36" s="1"/>
      <c r="P36" s="1"/>
      <c r="Q36" s="1"/>
      <c r="R36" s="1"/>
      <c r="S36" s="1"/>
      <c r="T36" s="1"/>
      <c r="U36" s="1"/>
      <c r="V36" s="1"/>
      <c r="W36" s="1"/>
      <c r="X36" s="1"/>
      <c r="Y36" s="1"/>
      <c r="Z36" s="1"/>
    </row>
    <row r="37" spans="1:26" ht="46.5" customHeight="1" x14ac:dyDescent="0.25">
      <c r="A37" s="1"/>
      <c r="B37" s="8"/>
      <c r="C37" s="304" t="s">
        <v>54</v>
      </c>
      <c r="D37" s="305"/>
      <c r="E37" s="300" t="s">
        <v>55</v>
      </c>
      <c r="F37" s="301"/>
      <c r="G37" s="9"/>
      <c r="H37" s="12"/>
      <c r="I37" s="1"/>
      <c r="J37" s="1"/>
      <c r="K37" s="1"/>
      <c r="L37" s="1"/>
      <c r="M37" s="1"/>
      <c r="N37" s="1"/>
      <c r="O37" s="1"/>
      <c r="P37" s="1"/>
      <c r="Q37" s="1"/>
      <c r="R37" s="1"/>
      <c r="S37" s="1"/>
      <c r="T37" s="1"/>
      <c r="U37" s="1"/>
      <c r="V37" s="1"/>
      <c r="W37" s="1"/>
      <c r="X37" s="1"/>
      <c r="Y37" s="1"/>
      <c r="Z37" s="1"/>
    </row>
    <row r="38" spans="1:26" ht="6.75" customHeight="1" x14ac:dyDescent="0.25">
      <c r="A38" s="1"/>
      <c r="B38" s="8"/>
      <c r="C38" s="331"/>
      <c r="D38" s="332"/>
      <c r="E38" s="302"/>
      <c r="F38" s="303"/>
      <c r="G38" s="9"/>
      <c r="H38" s="12"/>
      <c r="I38" s="1"/>
      <c r="J38" s="1"/>
      <c r="K38" s="1"/>
      <c r="L38" s="1"/>
      <c r="M38" s="1"/>
      <c r="N38" s="1"/>
      <c r="O38" s="1"/>
      <c r="P38" s="1"/>
      <c r="Q38" s="1"/>
      <c r="R38" s="1"/>
      <c r="S38" s="1"/>
      <c r="T38" s="1"/>
      <c r="U38" s="1"/>
      <c r="V38" s="1"/>
      <c r="W38" s="1"/>
      <c r="X38" s="1"/>
      <c r="Y38" s="1"/>
      <c r="Z38" s="1"/>
    </row>
    <row r="39" spans="1:26" ht="15.75" customHeight="1" x14ac:dyDescent="0.25">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x14ac:dyDescent="0.25">
      <c r="A40" s="1"/>
      <c r="B40" s="297" t="s">
        <v>56</v>
      </c>
      <c r="C40" s="298"/>
      <c r="D40" s="298"/>
      <c r="E40" s="298"/>
      <c r="F40" s="298"/>
      <c r="G40" s="298"/>
      <c r="H40" s="299"/>
      <c r="I40" s="1"/>
      <c r="J40" s="1"/>
      <c r="K40" s="1"/>
      <c r="L40" s="1"/>
      <c r="M40" s="1"/>
      <c r="N40" s="1"/>
      <c r="O40" s="1"/>
      <c r="P40" s="1"/>
      <c r="Q40" s="1"/>
      <c r="R40" s="1"/>
      <c r="S40" s="1"/>
      <c r="T40" s="1"/>
      <c r="U40" s="1"/>
      <c r="V40" s="1"/>
      <c r="W40" s="1"/>
      <c r="X40" s="1"/>
      <c r="Y40" s="1"/>
      <c r="Z40" s="1"/>
    </row>
    <row r="41" spans="1:26" ht="20.25" customHeight="1" x14ac:dyDescent="0.25">
      <c r="A41" s="1"/>
      <c r="B41" s="297" t="s">
        <v>57</v>
      </c>
      <c r="C41" s="298"/>
      <c r="D41" s="298"/>
      <c r="E41" s="298"/>
      <c r="F41" s="298"/>
      <c r="G41" s="298"/>
      <c r="H41" s="299"/>
      <c r="I41" s="1"/>
      <c r="J41" s="1"/>
      <c r="K41" s="1"/>
      <c r="L41" s="1"/>
      <c r="M41" s="1"/>
      <c r="N41" s="1"/>
      <c r="O41" s="1"/>
      <c r="P41" s="1"/>
      <c r="Q41" s="1"/>
      <c r="R41" s="1"/>
      <c r="S41" s="1"/>
      <c r="T41" s="1"/>
      <c r="U41" s="1"/>
      <c r="V41" s="1"/>
      <c r="W41" s="1"/>
      <c r="X41" s="1"/>
      <c r="Y41" s="1"/>
      <c r="Z41" s="1"/>
    </row>
    <row r="42" spans="1:26" ht="20.25" customHeight="1" x14ac:dyDescent="0.25">
      <c r="A42" s="1"/>
      <c r="B42" s="297" t="s">
        <v>58</v>
      </c>
      <c r="C42" s="298"/>
      <c r="D42" s="298"/>
      <c r="E42" s="298"/>
      <c r="F42" s="298"/>
      <c r="G42" s="298"/>
      <c r="H42" s="299"/>
      <c r="I42" s="1"/>
      <c r="J42" s="1"/>
      <c r="K42" s="1"/>
      <c r="L42" s="1"/>
      <c r="M42" s="1"/>
      <c r="N42" s="1"/>
      <c r="O42" s="1"/>
      <c r="P42" s="1"/>
      <c r="Q42" s="1"/>
      <c r="R42" s="1"/>
      <c r="S42" s="1"/>
      <c r="T42" s="1"/>
      <c r="U42" s="1"/>
      <c r="V42" s="1"/>
      <c r="W42" s="1"/>
      <c r="X42" s="1"/>
      <c r="Y42" s="1"/>
      <c r="Z42" s="1"/>
    </row>
    <row r="43" spans="1:26" ht="20.25" customHeight="1" x14ac:dyDescent="0.25">
      <c r="A43" s="1"/>
      <c r="B43" s="297" t="s">
        <v>59</v>
      </c>
      <c r="C43" s="298"/>
      <c r="D43" s="298"/>
      <c r="E43" s="298"/>
      <c r="F43" s="298"/>
      <c r="G43" s="298"/>
      <c r="H43" s="299"/>
      <c r="I43" s="1"/>
      <c r="J43" s="1"/>
      <c r="K43" s="1"/>
      <c r="L43" s="1"/>
      <c r="M43" s="1"/>
      <c r="N43" s="1"/>
      <c r="O43" s="1"/>
      <c r="P43" s="1"/>
      <c r="Q43" s="1"/>
      <c r="R43" s="1"/>
      <c r="S43" s="1"/>
      <c r="T43" s="1"/>
      <c r="U43" s="1"/>
      <c r="V43" s="1"/>
      <c r="W43" s="1"/>
      <c r="X43" s="1"/>
      <c r="Y43" s="1"/>
      <c r="Z43" s="1"/>
    </row>
    <row r="44" spans="1:26" ht="15.75" customHeight="1" x14ac:dyDescent="0.25">
      <c r="A44" s="1"/>
      <c r="B44" s="297" t="s">
        <v>60</v>
      </c>
      <c r="C44" s="298"/>
      <c r="D44" s="298"/>
      <c r="E44" s="298"/>
      <c r="F44" s="298"/>
      <c r="G44" s="298"/>
      <c r="H44" s="299"/>
      <c r="I44" s="1"/>
      <c r="J44" s="1"/>
      <c r="K44" s="1"/>
      <c r="L44" s="1"/>
      <c r="M44" s="1"/>
      <c r="N44" s="1"/>
      <c r="O44" s="1"/>
      <c r="P44" s="1"/>
      <c r="Q44" s="1"/>
      <c r="R44" s="1"/>
      <c r="S44" s="1"/>
      <c r="T44" s="1"/>
      <c r="U44" s="1"/>
      <c r="V44" s="1"/>
      <c r="W44" s="1"/>
      <c r="X44" s="1"/>
      <c r="Y44" s="1"/>
      <c r="Z44" s="1"/>
    </row>
    <row r="45" spans="1:26" ht="15.75" customHeight="1" x14ac:dyDescent="0.25">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5F497A"/>
  </sheetPr>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54.85546875" customWidth="1"/>
    <col min="6" max="26" width="14.28515625" customWidth="1"/>
  </cols>
  <sheetData>
    <row r="1" spans="1:26" ht="24" customHeight="1" x14ac:dyDescent="0.25">
      <c r="A1" s="277"/>
      <c r="B1" s="468" t="s">
        <v>677</v>
      </c>
      <c r="C1" s="395"/>
      <c r="D1" s="395"/>
      <c r="E1" s="395"/>
      <c r="F1" s="396"/>
      <c r="G1" s="277"/>
      <c r="H1" s="277"/>
      <c r="I1" s="277"/>
      <c r="J1" s="277"/>
      <c r="K1" s="277"/>
      <c r="L1" s="277"/>
      <c r="M1" s="277"/>
      <c r="N1" s="277"/>
      <c r="O1" s="277"/>
      <c r="P1" s="277"/>
      <c r="Q1" s="277"/>
      <c r="R1" s="277"/>
      <c r="S1" s="277"/>
      <c r="T1" s="277"/>
      <c r="U1" s="277"/>
      <c r="V1" s="277"/>
      <c r="W1" s="277"/>
      <c r="X1" s="277"/>
      <c r="Y1" s="277"/>
      <c r="Z1" s="277"/>
    </row>
    <row r="2" spans="1:26" ht="12.75" customHeight="1" x14ac:dyDescent="0.25">
      <c r="A2" s="277"/>
      <c r="B2" s="278"/>
      <c r="C2" s="278"/>
      <c r="D2" s="278"/>
      <c r="E2" s="278"/>
      <c r="F2" s="278"/>
      <c r="G2" s="277"/>
      <c r="H2" s="277"/>
      <c r="I2" s="277"/>
      <c r="J2" s="277"/>
      <c r="K2" s="277"/>
      <c r="L2" s="277"/>
      <c r="M2" s="277"/>
      <c r="N2" s="277"/>
      <c r="O2" s="277"/>
      <c r="P2" s="277"/>
      <c r="Q2" s="277"/>
      <c r="R2" s="277"/>
      <c r="S2" s="277"/>
      <c r="T2" s="277"/>
      <c r="U2" s="277"/>
      <c r="V2" s="277"/>
      <c r="W2" s="277"/>
      <c r="X2" s="277"/>
      <c r="Y2" s="277"/>
      <c r="Z2" s="277"/>
    </row>
    <row r="3" spans="1:26" ht="13.5" customHeight="1" x14ac:dyDescent="0.25">
      <c r="A3" s="277"/>
      <c r="B3" s="469" t="s">
        <v>678</v>
      </c>
      <c r="C3" s="395"/>
      <c r="D3" s="470"/>
      <c r="E3" s="279" t="s">
        <v>679</v>
      </c>
      <c r="F3" s="280" t="s">
        <v>680</v>
      </c>
      <c r="G3" s="277"/>
      <c r="H3" s="277"/>
      <c r="I3" s="277"/>
      <c r="J3" s="277"/>
      <c r="K3" s="277"/>
      <c r="L3" s="277"/>
      <c r="M3" s="277"/>
      <c r="N3" s="277"/>
      <c r="O3" s="277"/>
      <c r="P3" s="277"/>
      <c r="Q3" s="277"/>
      <c r="R3" s="277"/>
      <c r="S3" s="277"/>
      <c r="T3" s="277"/>
      <c r="U3" s="277"/>
      <c r="V3" s="277"/>
      <c r="W3" s="277"/>
      <c r="X3" s="277"/>
      <c r="Y3" s="277"/>
      <c r="Z3" s="277"/>
    </row>
    <row r="4" spans="1:26" ht="26.25" customHeight="1" x14ac:dyDescent="0.25">
      <c r="A4" s="277"/>
      <c r="B4" s="471" t="s">
        <v>681</v>
      </c>
      <c r="C4" s="474" t="s">
        <v>97</v>
      </c>
      <c r="D4" s="281" t="s">
        <v>116</v>
      </c>
      <c r="E4" s="282" t="s">
        <v>682</v>
      </c>
      <c r="F4" s="283">
        <v>0.25</v>
      </c>
      <c r="G4" s="277"/>
      <c r="H4" s="277"/>
      <c r="I4" s="277"/>
      <c r="J4" s="277"/>
      <c r="K4" s="277"/>
      <c r="L4" s="277"/>
      <c r="M4" s="277"/>
      <c r="N4" s="277"/>
      <c r="O4" s="277"/>
      <c r="P4" s="277"/>
      <c r="Q4" s="277"/>
      <c r="R4" s="277"/>
      <c r="S4" s="277"/>
      <c r="T4" s="277"/>
      <c r="U4" s="277"/>
      <c r="V4" s="277"/>
      <c r="W4" s="277"/>
      <c r="X4" s="277"/>
      <c r="Y4" s="277"/>
      <c r="Z4" s="277"/>
    </row>
    <row r="5" spans="1:26" ht="26.25" customHeight="1" x14ac:dyDescent="0.25">
      <c r="A5" s="277"/>
      <c r="B5" s="472"/>
      <c r="C5" s="475"/>
      <c r="D5" s="284" t="s">
        <v>327</v>
      </c>
      <c r="E5" s="285" t="s">
        <v>683</v>
      </c>
      <c r="F5" s="286">
        <v>0.15</v>
      </c>
      <c r="G5" s="277"/>
      <c r="H5" s="277"/>
      <c r="I5" s="277"/>
      <c r="J5" s="277"/>
      <c r="K5" s="277"/>
      <c r="L5" s="277"/>
      <c r="M5" s="277"/>
      <c r="N5" s="277"/>
      <c r="O5" s="277"/>
      <c r="P5" s="277"/>
      <c r="Q5" s="277"/>
      <c r="R5" s="277"/>
      <c r="S5" s="277"/>
      <c r="T5" s="277"/>
      <c r="U5" s="277"/>
      <c r="V5" s="277"/>
      <c r="W5" s="277"/>
      <c r="X5" s="277"/>
      <c r="Y5" s="277"/>
      <c r="Z5" s="277"/>
    </row>
    <row r="6" spans="1:26" ht="26.25" customHeight="1" x14ac:dyDescent="0.25">
      <c r="A6" s="277"/>
      <c r="B6" s="472"/>
      <c r="C6" s="466"/>
      <c r="D6" s="284" t="s">
        <v>342</v>
      </c>
      <c r="E6" s="285" t="s">
        <v>684</v>
      </c>
      <c r="F6" s="286">
        <v>0.1</v>
      </c>
      <c r="G6" s="277"/>
      <c r="H6" s="277"/>
      <c r="I6" s="277"/>
      <c r="J6" s="277"/>
      <c r="K6" s="277"/>
      <c r="L6" s="277"/>
      <c r="M6" s="277"/>
      <c r="N6" s="277"/>
      <c r="O6" s="277"/>
      <c r="P6" s="277"/>
      <c r="Q6" s="277"/>
      <c r="R6" s="277"/>
      <c r="S6" s="277"/>
      <c r="T6" s="277"/>
      <c r="U6" s="277"/>
      <c r="V6" s="277"/>
      <c r="W6" s="277"/>
      <c r="X6" s="277"/>
      <c r="Y6" s="277"/>
      <c r="Z6" s="277"/>
    </row>
    <row r="7" spans="1:26" ht="26.25" customHeight="1" x14ac:dyDescent="0.25">
      <c r="A7" s="277"/>
      <c r="B7" s="472"/>
      <c r="C7" s="465" t="s">
        <v>98</v>
      </c>
      <c r="D7" s="284" t="s">
        <v>274</v>
      </c>
      <c r="E7" s="285" t="s">
        <v>685</v>
      </c>
      <c r="F7" s="286">
        <v>0.25</v>
      </c>
      <c r="G7" s="277"/>
      <c r="H7" s="277"/>
      <c r="I7" s="277"/>
      <c r="J7" s="277"/>
      <c r="K7" s="277"/>
      <c r="L7" s="277"/>
      <c r="M7" s="277"/>
      <c r="N7" s="277"/>
      <c r="O7" s="277"/>
      <c r="P7" s="277"/>
      <c r="Q7" s="277"/>
      <c r="R7" s="277"/>
      <c r="S7" s="277"/>
      <c r="T7" s="277"/>
      <c r="U7" s="277"/>
      <c r="V7" s="277"/>
      <c r="W7" s="277"/>
      <c r="X7" s="277"/>
      <c r="Y7" s="277"/>
      <c r="Z7" s="277"/>
    </row>
    <row r="8" spans="1:26" ht="26.25" customHeight="1" x14ac:dyDescent="0.25">
      <c r="A8" s="277"/>
      <c r="B8" s="473"/>
      <c r="C8" s="466"/>
      <c r="D8" s="284" t="s">
        <v>117</v>
      </c>
      <c r="E8" s="285" t="s">
        <v>686</v>
      </c>
      <c r="F8" s="286">
        <v>0.15</v>
      </c>
      <c r="G8" s="277"/>
      <c r="H8" s="277"/>
      <c r="I8" s="277"/>
      <c r="J8" s="277"/>
      <c r="K8" s="277"/>
      <c r="L8" s="277"/>
      <c r="M8" s="277"/>
      <c r="N8" s="277"/>
      <c r="O8" s="277"/>
      <c r="P8" s="277"/>
      <c r="Q8" s="277"/>
      <c r="R8" s="277"/>
      <c r="S8" s="277"/>
      <c r="T8" s="277"/>
      <c r="U8" s="277"/>
      <c r="V8" s="277"/>
      <c r="W8" s="277"/>
      <c r="X8" s="277"/>
      <c r="Y8" s="277"/>
      <c r="Z8" s="277"/>
    </row>
    <row r="9" spans="1:26" ht="26.25" customHeight="1" x14ac:dyDescent="0.25">
      <c r="A9" s="277"/>
      <c r="B9" s="476" t="s">
        <v>687</v>
      </c>
      <c r="C9" s="465" t="s">
        <v>100</v>
      </c>
      <c r="D9" s="284" t="s">
        <v>176</v>
      </c>
      <c r="E9" s="285" t="s">
        <v>688</v>
      </c>
      <c r="F9" s="287" t="s">
        <v>689</v>
      </c>
      <c r="G9" s="277"/>
      <c r="H9" s="277"/>
      <c r="I9" s="277"/>
      <c r="J9" s="277"/>
      <c r="K9" s="277"/>
      <c r="L9" s="277"/>
      <c r="M9" s="277"/>
      <c r="N9" s="277"/>
      <c r="O9" s="277"/>
      <c r="P9" s="277"/>
      <c r="Q9" s="277"/>
      <c r="R9" s="277"/>
      <c r="S9" s="277"/>
      <c r="T9" s="277"/>
      <c r="U9" s="277"/>
      <c r="V9" s="277"/>
      <c r="W9" s="277"/>
      <c r="X9" s="277"/>
      <c r="Y9" s="277"/>
      <c r="Z9" s="277"/>
    </row>
    <row r="10" spans="1:26" ht="26.25" customHeight="1" x14ac:dyDescent="0.25">
      <c r="A10" s="277"/>
      <c r="B10" s="472"/>
      <c r="C10" s="466"/>
      <c r="D10" s="284" t="s">
        <v>118</v>
      </c>
      <c r="E10" s="285" t="s">
        <v>690</v>
      </c>
      <c r="F10" s="287" t="s">
        <v>689</v>
      </c>
      <c r="G10" s="277"/>
      <c r="H10" s="277"/>
      <c r="I10" s="277"/>
      <c r="J10" s="277"/>
      <c r="K10" s="277"/>
      <c r="L10" s="277"/>
      <c r="M10" s="277"/>
      <c r="N10" s="277"/>
      <c r="O10" s="277"/>
      <c r="P10" s="277"/>
      <c r="Q10" s="277"/>
      <c r="R10" s="277"/>
      <c r="S10" s="277"/>
      <c r="T10" s="277"/>
      <c r="U10" s="277"/>
      <c r="V10" s="277"/>
      <c r="W10" s="277"/>
      <c r="X10" s="277"/>
      <c r="Y10" s="277"/>
      <c r="Z10" s="277"/>
    </row>
    <row r="11" spans="1:26" ht="26.25" customHeight="1" x14ac:dyDescent="0.25">
      <c r="A11" s="277"/>
      <c r="B11" s="472"/>
      <c r="C11" s="465" t="s">
        <v>101</v>
      </c>
      <c r="D11" s="284" t="s">
        <v>154</v>
      </c>
      <c r="E11" s="285" t="s">
        <v>691</v>
      </c>
      <c r="F11" s="287" t="s">
        <v>689</v>
      </c>
      <c r="G11" s="277"/>
      <c r="H11" s="277"/>
      <c r="I11" s="277"/>
      <c r="J11" s="277"/>
      <c r="K11" s="277"/>
      <c r="L11" s="277"/>
      <c r="M11" s="277"/>
      <c r="N11" s="277"/>
      <c r="O11" s="277"/>
      <c r="P11" s="277"/>
      <c r="Q11" s="277"/>
      <c r="R11" s="277"/>
      <c r="S11" s="277"/>
      <c r="T11" s="277"/>
      <c r="U11" s="277"/>
      <c r="V11" s="277"/>
      <c r="W11" s="277"/>
      <c r="X11" s="277"/>
      <c r="Y11" s="277"/>
      <c r="Z11" s="277"/>
    </row>
    <row r="12" spans="1:26" ht="26.25" customHeight="1" x14ac:dyDescent="0.25">
      <c r="A12" s="277"/>
      <c r="B12" s="472"/>
      <c r="C12" s="466"/>
      <c r="D12" s="284" t="s">
        <v>119</v>
      </c>
      <c r="E12" s="285" t="s">
        <v>692</v>
      </c>
      <c r="F12" s="287" t="s">
        <v>689</v>
      </c>
      <c r="G12" s="277"/>
      <c r="H12" s="277"/>
      <c r="I12" s="277"/>
      <c r="J12" s="277"/>
      <c r="K12" s="277"/>
      <c r="L12" s="277"/>
      <c r="M12" s="277"/>
      <c r="N12" s="277"/>
      <c r="O12" s="277"/>
      <c r="P12" s="277"/>
      <c r="Q12" s="277"/>
      <c r="R12" s="277"/>
      <c r="S12" s="277"/>
      <c r="T12" s="277"/>
      <c r="U12" s="277"/>
      <c r="V12" s="277"/>
      <c r="W12" s="277"/>
      <c r="X12" s="277"/>
      <c r="Y12" s="277"/>
      <c r="Z12" s="277"/>
    </row>
    <row r="13" spans="1:26" ht="26.25" customHeight="1" x14ac:dyDescent="0.25">
      <c r="A13" s="277"/>
      <c r="B13" s="472"/>
      <c r="C13" s="465" t="s">
        <v>102</v>
      </c>
      <c r="D13" s="284" t="s">
        <v>120</v>
      </c>
      <c r="E13" s="285" t="s">
        <v>693</v>
      </c>
      <c r="F13" s="287" t="s">
        <v>689</v>
      </c>
      <c r="G13" s="277"/>
      <c r="H13" s="277"/>
      <c r="I13" s="277"/>
      <c r="J13" s="277"/>
      <c r="K13" s="277"/>
      <c r="L13" s="277"/>
      <c r="M13" s="277"/>
      <c r="N13" s="277"/>
      <c r="O13" s="277"/>
      <c r="P13" s="277"/>
      <c r="Q13" s="277"/>
      <c r="R13" s="277"/>
      <c r="S13" s="277"/>
      <c r="T13" s="277"/>
      <c r="U13" s="277"/>
      <c r="V13" s="277"/>
      <c r="W13" s="277"/>
      <c r="X13" s="277"/>
      <c r="Y13" s="277"/>
      <c r="Z13" s="277"/>
    </row>
    <row r="14" spans="1:26" ht="26.25" customHeight="1" x14ac:dyDescent="0.25">
      <c r="A14" s="277"/>
      <c r="B14" s="477"/>
      <c r="C14" s="467"/>
      <c r="D14" s="288" t="s">
        <v>234</v>
      </c>
      <c r="E14" s="289" t="s">
        <v>694</v>
      </c>
      <c r="F14" s="290" t="s">
        <v>689</v>
      </c>
      <c r="G14" s="277"/>
      <c r="H14" s="277"/>
      <c r="I14" s="277"/>
      <c r="J14" s="277"/>
      <c r="K14" s="277"/>
      <c r="L14" s="277"/>
      <c r="M14" s="277"/>
      <c r="N14" s="277"/>
      <c r="O14" s="277"/>
      <c r="P14" s="277"/>
      <c r="Q14" s="277"/>
      <c r="R14" s="277"/>
      <c r="S14" s="277"/>
      <c r="T14" s="277"/>
      <c r="U14" s="277"/>
      <c r="V14" s="277"/>
      <c r="W14" s="277"/>
      <c r="X14" s="277"/>
      <c r="Y14" s="277"/>
      <c r="Z14" s="277"/>
    </row>
    <row r="15" spans="1:26" ht="49.5" customHeight="1" x14ac:dyDescent="0.25">
      <c r="A15" s="277"/>
      <c r="B15" s="463" t="s">
        <v>695</v>
      </c>
      <c r="C15" s="298"/>
      <c r="D15" s="298"/>
      <c r="E15" s="298"/>
      <c r="F15" s="464"/>
      <c r="G15" s="277"/>
      <c r="H15" s="277"/>
      <c r="I15" s="277"/>
      <c r="J15" s="277"/>
      <c r="K15" s="277"/>
      <c r="L15" s="277"/>
      <c r="M15" s="277"/>
      <c r="N15" s="277"/>
      <c r="O15" s="277"/>
      <c r="P15" s="277"/>
      <c r="Q15" s="277"/>
      <c r="R15" s="277"/>
      <c r="S15" s="277"/>
      <c r="T15" s="277"/>
      <c r="U15" s="277"/>
      <c r="V15" s="277"/>
      <c r="W15" s="277"/>
      <c r="X15" s="277"/>
      <c r="Y15" s="277"/>
      <c r="Z15" s="277"/>
    </row>
    <row r="16" spans="1:26" ht="27" customHeight="1" x14ac:dyDescent="0.25">
      <c r="A16" s="277"/>
      <c r="B16" s="291"/>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row>
    <row r="17" spans="1:26" ht="12.75" customHeight="1" x14ac:dyDescent="0.25">
      <c r="A17" s="277"/>
      <c r="B17" s="277"/>
      <c r="C17" s="277"/>
      <c r="D17" s="277"/>
      <c r="E17" s="277"/>
      <c r="F17" s="277"/>
      <c r="G17" s="277"/>
      <c r="H17" s="277"/>
      <c r="I17" s="277"/>
      <c r="J17" s="277"/>
      <c r="K17" s="277"/>
      <c r="L17" s="277"/>
      <c r="M17" s="277"/>
      <c r="N17" s="277"/>
      <c r="O17" s="277"/>
      <c r="P17" s="277"/>
      <c r="Q17" s="277"/>
      <c r="R17" s="277"/>
      <c r="S17" s="277"/>
      <c r="T17" s="277"/>
      <c r="U17" s="277"/>
      <c r="V17" s="277"/>
      <c r="W17" s="277"/>
      <c r="X17" s="277"/>
      <c r="Y17" s="277"/>
      <c r="Z17" s="277"/>
    </row>
    <row r="18" spans="1:26" ht="12.75" customHeight="1" x14ac:dyDescent="0.25">
      <c r="A18" s="277"/>
      <c r="B18" s="277"/>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row>
    <row r="19" spans="1:26" ht="12.75" customHeight="1" x14ac:dyDescent="0.25">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row>
    <row r="20" spans="1:26" ht="12.75" customHeight="1" x14ac:dyDescent="0.25">
      <c r="A20" s="277"/>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row>
    <row r="21" spans="1:26" ht="12.75" customHeight="1" x14ac:dyDescent="0.25">
      <c r="A21" s="277"/>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row>
    <row r="22" spans="1:26" ht="12.75" customHeight="1" x14ac:dyDescent="0.25">
      <c r="A22" s="277"/>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row>
    <row r="23" spans="1:26" ht="12.75" customHeight="1" x14ac:dyDescent="0.25">
      <c r="A23" s="277"/>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row>
    <row r="24" spans="1:26" ht="12.75" customHeight="1" x14ac:dyDescent="0.25">
      <c r="A24" s="277"/>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row>
    <row r="25" spans="1:26" ht="12.75" customHeight="1" x14ac:dyDescent="0.25">
      <c r="A25" s="277"/>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row>
    <row r="26" spans="1:26" ht="12.75" customHeight="1" x14ac:dyDescent="0.25">
      <c r="A26" s="277"/>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row>
    <row r="27" spans="1:26" ht="12.75" customHeight="1" x14ac:dyDescent="0.25">
      <c r="A27" s="277"/>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row>
    <row r="28" spans="1:26" ht="12.75" customHeight="1" x14ac:dyDescent="0.25">
      <c r="A28" s="277"/>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row>
    <row r="29" spans="1:26" ht="12.75" customHeight="1" x14ac:dyDescent="0.25">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row>
    <row r="30" spans="1:26" ht="12.75" customHeight="1" x14ac:dyDescent="0.25">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row>
    <row r="31" spans="1:26" ht="12.75" customHeight="1" x14ac:dyDescent="0.25">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row>
    <row r="32" spans="1:26" ht="12.75" customHeight="1" x14ac:dyDescent="0.25">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row>
    <row r="33" spans="1:26" ht="12.75" customHeight="1" x14ac:dyDescent="0.2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row>
    <row r="34" spans="1:26" ht="12.75" customHeight="1" x14ac:dyDescent="0.25">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row>
    <row r="35" spans="1:26" ht="12.75" customHeight="1" x14ac:dyDescent="0.25">
      <c r="A35" s="277"/>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row>
    <row r="36" spans="1:26" ht="12.75" customHeight="1" x14ac:dyDescent="0.25">
      <c r="A36" s="277"/>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row>
    <row r="37" spans="1:26" ht="12.75" customHeight="1" x14ac:dyDescent="0.25">
      <c r="A37" s="277"/>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row>
    <row r="38" spans="1:26" ht="12.75" customHeight="1" x14ac:dyDescent="0.25">
      <c r="A38" s="277"/>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row>
    <row r="39" spans="1:26" ht="12.75" customHeight="1" x14ac:dyDescent="0.25">
      <c r="A39" s="277"/>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row>
    <row r="40" spans="1:26" ht="12.75" customHeight="1" x14ac:dyDescent="0.25">
      <c r="A40" s="277"/>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row>
    <row r="41" spans="1:26" ht="12.75" customHeight="1" x14ac:dyDescent="0.25">
      <c r="A41" s="277"/>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row>
    <row r="42" spans="1:26" ht="12.75" customHeight="1" x14ac:dyDescent="0.25">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26" ht="12.75" customHeight="1" x14ac:dyDescent="0.25">
      <c r="A43" s="277"/>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row>
    <row r="44" spans="1:26" ht="12.75" customHeight="1" x14ac:dyDescent="0.25">
      <c r="A44" s="277"/>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row>
    <row r="45" spans="1:26" ht="12.75" customHeight="1" x14ac:dyDescent="0.25">
      <c r="A45" s="277"/>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row>
    <row r="46" spans="1:26" ht="12.75" customHeight="1" x14ac:dyDescent="0.25">
      <c r="A46" s="277"/>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row>
    <row r="47" spans="1:26" ht="12.75" customHeight="1" x14ac:dyDescent="0.25">
      <c r="A47" s="277"/>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row>
    <row r="48" spans="1:26" ht="12.75" customHeight="1" x14ac:dyDescent="0.25">
      <c r="A48" s="277"/>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row>
    <row r="49" spans="1:26" ht="12.75" customHeight="1" x14ac:dyDescent="0.25">
      <c r="A49" s="277"/>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row>
    <row r="50" spans="1:26" ht="12.75" customHeight="1" x14ac:dyDescent="0.25">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row>
    <row r="51" spans="1:26" ht="12.75" customHeight="1" x14ac:dyDescent="0.25">
      <c r="A51" s="277"/>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row>
    <row r="52" spans="1:26" ht="12.75" customHeight="1" x14ac:dyDescent="0.25">
      <c r="A52" s="277"/>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row>
    <row r="53" spans="1:26" ht="12.75" customHeight="1" x14ac:dyDescent="0.25">
      <c r="A53" s="277"/>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row>
    <row r="54" spans="1:26" ht="12.75" customHeight="1" x14ac:dyDescent="0.25">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row>
    <row r="55" spans="1:26" ht="12.75" customHeight="1" x14ac:dyDescent="0.25">
      <c r="A55" s="277"/>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row>
    <row r="56" spans="1:26" ht="12.75" customHeight="1" x14ac:dyDescent="0.25">
      <c r="A56" s="277"/>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row>
    <row r="57" spans="1:26" ht="12.75" customHeight="1" x14ac:dyDescent="0.25">
      <c r="A57" s="277"/>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row>
    <row r="58" spans="1:26" ht="12.75" customHeight="1" x14ac:dyDescent="0.25">
      <c r="A58" s="277"/>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row>
    <row r="59" spans="1:26" ht="12.75" customHeight="1" x14ac:dyDescent="0.25">
      <c r="A59" s="277"/>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row>
    <row r="60" spans="1:26" ht="12.75" customHeight="1" x14ac:dyDescent="0.25">
      <c r="A60" s="277"/>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row>
    <row r="61" spans="1:26" ht="12.75" customHeight="1" x14ac:dyDescent="0.25">
      <c r="A61" s="277"/>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row>
    <row r="62" spans="1:26" ht="12.75" customHeight="1" x14ac:dyDescent="0.25">
      <c r="A62" s="277"/>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6" ht="12.75" customHeight="1" x14ac:dyDescent="0.25">
      <c r="A63" s="277"/>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6" ht="12.75" customHeight="1" x14ac:dyDescent="0.25">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12.75" customHeight="1" x14ac:dyDescent="0.25">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12.75" customHeight="1" x14ac:dyDescent="0.25">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row>
    <row r="67" spans="1:26" ht="12.75" customHeight="1" x14ac:dyDescent="0.25">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row>
    <row r="68" spans="1:26" ht="12.75" customHeight="1" x14ac:dyDescent="0.25">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row>
    <row r="69" spans="1:26" ht="12.75" customHeight="1" x14ac:dyDescent="0.25">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row>
    <row r="70" spans="1:26" ht="12.75" customHeight="1" x14ac:dyDescent="0.2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row>
    <row r="71" spans="1:26" ht="12.75" customHeight="1" x14ac:dyDescent="0.25">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row>
    <row r="72" spans="1:26" ht="12.75" customHeight="1" x14ac:dyDescent="0.25">
      <c r="A72" s="277"/>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row>
    <row r="73" spans="1:26" ht="12.75" customHeight="1" x14ac:dyDescent="0.25">
      <c r="A73" s="277"/>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row>
    <row r="74" spans="1:26" ht="12.75" customHeight="1" x14ac:dyDescent="0.25">
      <c r="A74" s="277"/>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row>
    <row r="75" spans="1:26" ht="12.75" customHeight="1" x14ac:dyDescent="0.25">
      <c r="A75" s="277"/>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row>
    <row r="76" spans="1:26" ht="12.75" customHeight="1" x14ac:dyDescent="0.25">
      <c r="A76" s="277"/>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row>
    <row r="77" spans="1:26" ht="12.75" customHeight="1" x14ac:dyDescent="0.25">
      <c r="A77" s="277"/>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row>
    <row r="78" spans="1:26" ht="12.75" customHeight="1" x14ac:dyDescent="0.25">
      <c r="A78" s="277"/>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row>
    <row r="79" spans="1:26" ht="12.75" customHeight="1" x14ac:dyDescent="0.25">
      <c r="A79" s="277"/>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row>
    <row r="80" spans="1:26" ht="12.75" customHeight="1" x14ac:dyDescent="0.25">
      <c r="A80" s="277"/>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row>
    <row r="81" spans="1:26" ht="12.75" customHeight="1" x14ac:dyDescent="0.25">
      <c r="A81" s="277"/>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row>
    <row r="82" spans="1:26" ht="12.75" customHeight="1" x14ac:dyDescent="0.25">
      <c r="A82" s="277"/>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row>
    <row r="83" spans="1:26" ht="12.75" customHeight="1" x14ac:dyDescent="0.25">
      <c r="A83" s="277"/>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row>
    <row r="84" spans="1:26" ht="12.75" customHeight="1" x14ac:dyDescent="0.25">
      <c r="A84" s="277"/>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row>
    <row r="85" spans="1:26" ht="12.75" customHeight="1" x14ac:dyDescent="0.25">
      <c r="A85" s="277"/>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row>
    <row r="86" spans="1:26" ht="12.75" customHeight="1" x14ac:dyDescent="0.25">
      <c r="A86" s="277"/>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row>
    <row r="87" spans="1:26" ht="12.75" customHeight="1" x14ac:dyDescent="0.25">
      <c r="A87" s="277"/>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row>
    <row r="88" spans="1:26" ht="12.75" customHeight="1" x14ac:dyDescent="0.25">
      <c r="A88" s="277"/>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row>
    <row r="89" spans="1:26" ht="12.75" customHeight="1" x14ac:dyDescent="0.25">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row>
    <row r="90" spans="1:26" ht="12.75" customHeight="1" x14ac:dyDescent="0.25">
      <c r="A90" s="277"/>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row>
    <row r="91" spans="1:26" ht="12.75" customHeight="1" x14ac:dyDescent="0.25">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row>
    <row r="92" spans="1:26" ht="12.75" customHeight="1" x14ac:dyDescent="0.25">
      <c r="A92" s="277"/>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row>
    <row r="93" spans="1:26" ht="12.75" customHeight="1" x14ac:dyDescent="0.25">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row>
    <row r="94" spans="1:26" ht="12.75" customHeight="1" x14ac:dyDescent="0.25">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row>
    <row r="95" spans="1:26" ht="12.75" customHeight="1" x14ac:dyDescent="0.25">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row>
    <row r="96" spans="1:26" ht="12.75" customHeight="1" x14ac:dyDescent="0.25">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row>
    <row r="97" spans="1:26" ht="12.75" customHeight="1" x14ac:dyDescent="0.25">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row>
    <row r="98" spans="1:26" ht="12.75" customHeight="1" x14ac:dyDescent="0.25">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row>
    <row r="99" spans="1:26" ht="12.75" customHeight="1" x14ac:dyDescent="0.25">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row>
    <row r="100" spans="1:26" ht="12.75" customHeight="1" x14ac:dyDescent="0.25">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row>
    <row r="101" spans="1:26" ht="12.75" customHeight="1" x14ac:dyDescent="0.25">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row>
    <row r="102" spans="1:26" ht="12.75" customHeight="1" x14ac:dyDescent="0.25">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row>
    <row r="103" spans="1:26" ht="12.75" customHeight="1" x14ac:dyDescent="0.25">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row>
    <row r="104" spans="1:26" ht="12.75" customHeight="1" x14ac:dyDescent="0.25">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row>
    <row r="105" spans="1:26" ht="12.75" customHeight="1" x14ac:dyDescent="0.25">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row>
    <row r="106" spans="1:26" ht="12.75" customHeight="1" x14ac:dyDescent="0.25">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row>
    <row r="107" spans="1:26" ht="12.75" customHeight="1" x14ac:dyDescent="0.25">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row>
    <row r="108" spans="1:26" ht="12.75" customHeight="1" x14ac:dyDescent="0.25">
      <c r="A108" s="277"/>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row>
    <row r="109" spans="1:26" ht="12.75" customHeight="1" x14ac:dyDescent="0.25">
      <c r="A109" s="277"/>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row>
    <row r="110" spans="1:26" ht="12.75" customHeight="1" x14ac:dyDescent="0.25">
      <c r="A110" s="277"/>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row>
    <row r="111" spans="1:26" ht="12.75" customHeight="1" x14ac:dyDescent="0.25">
      <c r="A111" s="277"/>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row>
    <row r="112" spans="1:26" ht="12.75" customHeight="1" x14ac:dyDescent="0.25">
      <c r="A112" s="277"/>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row>
    <row r="113" spans="1:26" ht="12.75" customHeight="1" x14ac:dyDescent="0.25">
      <c r="A113" s="277"/>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row>
    <row r="114" spans="1:26" ht="12.75" customHeight="1" x14ac:dyDescent="0.25">
      <c r="A114" s="277"/>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row>
    <row r="115" spans="1:26" ht="12.75" customHeight="1" x14ac:dyDescent="0.25">
      <c r="A115" s="277"/>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row>
    <row r="116" spans="1:26" ht="12.75" customHeight="1" x14ac:dyDescent="0.25">
      <c r="A116" s="277"/>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row>
    <row r="117" spans="1:26" ht="12.75" customHeight="1" x14ac:dyDescent="0.25">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row>
    <row r="118" spans="1:26" ht="12.75" customHeight="1" x14ac:dyDescent="0.25">
      <c r="A118" s="277"/>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row>
    <row r="119" spans="1:26" ht="12.75" customHeight="1" x14ac:dyDescent="0.25">
      <c r="A119" s="277"/>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row>
    <row r="120" spans="1:26" ht="12.75" customHeight="1" x14ac:dyDescent="0.25">
      <c r="A120" s="277"/>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row>
    <row r="121" spans="1:26" ht="12.75" customHeight="1" x14ac:dyDescent="0.25">
      <c r="A121" s="277"/>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row>
    <row r="122" spans="1:26" ht="12.75" customHeight="1" x14ac:dyDescent="0.25">
      <c r="A122" s="277"/>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row>
    <row r="123" spans="1:26" ht="12.75" customHeight="1" x14ac:dyDescent="0.25">
      <c r="A123" s="277"/>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row>
    <row r="124" spans="1:26" ht="12.75" customHeight="1" x14ac:dyDescent="0.25">
      <c r="A124" s="277"/>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row>
    <row r="125" spans="1:26" ht="12.75" customHeight="1" x14ac:dyDescent="0.25">
      <c r="A125" s="277"/>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row>
    <row r="126" spans="1:26" ht="12.75" customHeight="1" x14ac:dyDescent="0.25">
      <c r="A126" s="277"/>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row>
    <row r="127" spans="1:26" ht="12.75" customHeight="1" x14ac:dyDescent="0.25">
      <c r="A127" s="277"/>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row>
    <row r="128" spans="1:26" ht="12.75" customHeight="1" x14ac:dyDescent="0.25">
      <c r="A128" s="277"/>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row>
    <row r="129" spans="1:26" ht="12.75" customHeight="1" x14ac:dyDescent="0.25">
      <c r="A129" s="277"/>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row>
    <row r="130" spans="1:26" ht="12.75" customHeight="1" x14ac:dyDescent="0.25">
      <c r="A130" s="277"/>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row>
    <row r="131" spans="1:26" ht="12.75" customHeight="1" x14ac:dyDescent="0.25">
      <c r="A131" s="277"/>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row>
    <row r="132" spans="1:26" ht="12.75" customHeight="1" x14ac:dyDescent="0.25">
      <c r="A132" s="277"/>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row>
    <row r="133" spans="1:26" ht="12.75" customHeight="1" x14ac:dyDescent="0.25">
      <c r="A133" s="277"/>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row>
    <row r="134" spans="1:26" ht="12.75" customHeight="1" x14ac:dyDescent="0.25">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row>
    <row r="135" spans="1:26" ht="12.75" customHeight="1" x14ac:dyDescent="0.25">
      <c r="A135" s="277"/>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row>
    <row r="136" spans="1:26" ht="12.75" customHeight="1" x14ac:dyDescent="0.25">
      <c r="A136" s="277"/>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row>
    <row r="137" spans="1:26" ht="12.75" customHeight="1" x14ac:dyDescent="0.25">
      <c r="A137" s="277"/>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row>
    <row r="138" spans="1:26" ht="12.75" customHeight="1" x14ac:dyDescent="0.25">
      <c r="A138" s="277"/>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row>
    <row r="139" spans="1:26" ht="12.75" customHeight="1" x14ac:dyDescent="0.25">
      <c r="A139" s="277"/>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row>
    <row r="140" spans="1:26" ht="12.75" customHeight="1" x14ac:dyDescent="0.25">
      <c r="A140" s="277"/>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row>
    <row r="141" spans="1:26" ht="12.75" customHeight="1" x14ac:dyDescent="0.25">
      <c r="A141" s="277"/>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row>
    <row r="142" spans="1:26" ht="12.75" customHeight="1" x14ac:dyDescent="0.25">
      <c r="A142" s="277"/>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row>
    <row r="143" spans="1:26" ht="12.75" customHeight="1" x14ac:dyDescent="0.25">
      <c r="A143" s="277"/>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row>
    <row r="144" spans="1:26" ht="12.75" customHeight="1" x14ac:dyDescent="0.25">
      <c r="A144" s="277"/>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row>
    <row r="145" spans="1:26" ht="12.75" customHeight="1" x14ac:dyDescent="0.25">
      <c r="A145" s="277"/>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row>
    <row r="146" spans="1:26" ht="12.75" customHeight="1" x14ac:dyDescent="0.25">
      <c r="A146" s="277"/>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row>
    <row r="147" spans="1:26" ht="12.75" customHeight="1" x14ac:dyDescent="0.25">
      <c r="A147" s="277"/>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row>
    <row r="148" spans="1:26" ht="12.75" customHeight="1" x14ac:dyDescent="0.25">
      <c r="A148" s="277"/>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row>
    <row r="149" spans="1:26" ht="12.75" customHeight="1" x14ac:dyDescent="0.25">
      <c r="A149" s="277"/>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row>
    <row r="150" spans="1:26" ht="12.75" customHeight="1" x14ac:dyDescent="0.25">
      <c r="A150" s="277"/>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row>
    <row r="151" spans="1:26" ht="12.75" customHeight="1" x14ac:dyDescent="0.25">
      <c r="A151" s="277"/>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row>
    <row r="152" spans="1:26" ht="12.75" customHeight="1" x14ac:dyDescent="0.25">
      <c r="A152" s="277"/>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row>
    <row r="153" spans="1:26" ht="12.75" customHeight="1" x14ac:dyDescent="0.25">
      <c r="A153" s="277"/>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row>
    <row r="154" spans="1:26" ht="12.75" customHeight="1" x14ac:dyDescent="0.25">
      <c r="A154" s="277"/>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row>
    <row r="155" spans="1:26" ht="12.75" customHeight="1" x14ac:dyDescent="0.25">
      <c r="A155" s="277"/>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row>
    <row r="156" spans="1:26" ht="12.75" customHeight="1" x14ac:dyDescent="0.25">
      <c r="A156" s="277"/>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row>
    <row r="157" spans="1:26" ht="12.75" customHeight="1" x14ac:dyDescent="0.25">
      <c r="A157" s="277"/>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row>
    <row r="158" spans="1:26" ht="12.75" customHeight="1" x14ac:dyDescent="0.25">
      <c r="A158" s="277"/>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row>
    <row r="159" spans="1:26" ht="12.75" customHeight="1" x14ac:dyDescent="0.25">
      <c r="A159" s="277"/>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row>
    <row r="160" spans="1:26" ht="12.75" customHeight="1" x14ac:dyDescent="0.25">
      <c r="A160" s="277"/>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row>
    <row r="161" spans="1:26" ht="12.75" customHeight="1" x14ac:dyDescent="0.25">
      <c r="A161" s="277"/>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row>
    <row r="162" spans="1:26" ht="12.75" customHeight="1" x14ac:dyDescent="0.25">
      <c r="A162" s="277"/>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row>
    <row r="163" spans="1:26" ht="12.75" customHeight="1" x14ac:dyDescent="0.25">
      <c r="A163" s="277"/>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row>
    <row r="164" spans="1:26" ht="12.75" customHeight="1" x14ac:dyDescent="0.25">
      <c r="A164" s="277"/>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row>
    <row r="165" spans="1:26" ht="12.75" customHeight="1" x14ac:dyDescent="0.25">
      <c r="A165" s="277"/>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row>
    <row r="166" spans="1:26" ht="12.75" customHeight="1" x14ac:dyDescent="0.25">
      <c r="A166" s="277"/>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row>
    <row r="167" spans="1:26" ht="12.75" customHeight="1" x14ac:dyDescent="0.25">
      <c r="A167" s="277"/>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row>
    <row r="168" spans="1:26" ht="12.75" customHeight="1" x14ac:dyDescent="0.25">
      <c r="A168" s="277"/>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row>
    <row r="169" spans="1:26" ht="12.75" customHeight="1" x14ac:dyDescent="0.25">
      <c r="A169" s="277"/>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row>
    <row r="170" spans="1:26" ht="12.75" customHeight="1" x14ac:dyDescent="0.25">
      <c r="A170" s="277"/>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row>
    <row r="171" spans="1:26" ht="12.75" customHeight="1" x14ac:dyDescent="0.25">
      <c r="A171" s="277"/>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row>
    <row r="172" spans="1:26" ht="12.75" customHeight="1" x14ac:dyDescent="0.25">
      <c r="A172" s="277"/>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row>
    <row r="173" spans="1:26" ht="12.75" customHeight="1" x14ac:dyDescent="0.25">
      <c r="A173" s="277"/>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row>
    <row r="174" spans="1:26" ht="12.75" customHeight="1" x14ac:dyDescent="0.25">
      <c r="A174" s="277"/>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row>
    <row r="175" spans="1:26" ht="12.75" customHeight="1" x14ac:dyDescent="0.25">
      <c r="A175" s="277"/>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row>
    <row r="176" spans="1:26" ht="12.75" customHeight="1" x14ac:dyDescent="0.25">
      <c r="A176" s="277"/>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row>
    <row r="177" spans="1:26" ht="12.75" customHeight="1" x14ac:dyDescent="0.25">
      <c r="A177" s="277"/>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row>
    <row r="178" spans="1:26" ht="12.75" customHeight="1" x14ac:dyDescent="0.25">
      <c r="A178" s="277"/>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row>
    <row r="179" spans="1:26" ht="12.75" customHeight="1" x14ac:dyDescent="0.25">
      <c r="A179" s="277"/>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row>
    <row r="180" spans="1:26" ht="12.75" customHeight="1" x14ac:dyDescent="0.25">
      <c r="A180" s="277"/>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row>
    <row r="181" spans="1:26" ht="12.75" customHeight="1" x14ac:dyDescent="0.25">
      <c r="A181" s="277"/>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row>
    <row r="182" spans="1:26" ht="12.75" customHeight="1" x14ac:dyDescent="0.25">
      <c r="A182" s="277"/>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row>
    <row r="183" spans="1:26" ht="12.75" customHeight="1" x14ac:dyDescent="0.25">
      <c r="A183" s="277"/>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row>
    <row r="184" spans="1:26" ht="12.75" customHeight="1" x14ac:dyDescent="0.25">
      <c r="A184" s="277"/>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row>
    <row r="185" spans="1:26" ht="12.75" customHeight="1" x14ac:dyDescent="0.25">
      <c r="A185" s="277"/>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row>
    <row r="186" spans="1:26" ht="12.75" customHeight="1" x14ac:dyDescent="0.25">
      <c r="A186" s="277"/>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row>
    <row r="187" spans="1:26" ht="12.75" customHeight="1" x14ac:dyDescent="0.25">
      <c r="A187" s="277"/>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row>
    <row r="188" spans="1:26" ht="12.75" customHeight="1" x14ac:dyDescent="0.25">
      <c r="A188" s="277"/>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row>
    <row r="189" spans="1:26" ht="12.75" customHeight="1" x14ac:dyDescent="0.25">
      <c r="A189" s="277"/>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row>
    <row r="190" spans="1:26" ht="12.75" customHeight="1" x14ac:dyDescent="0.25">
      <c r="A190" s="277"/>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row>
    <row r="191" spans="1:26" ht="12.75" customHeight="1" x14ac:dyDescent="0.25">
      <c r="A191" s="277"/>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row>
    <row r="192" spans="1:26" ht="12.75" customHeight="1" x14ac:dyDescent="0.25">
      <c r="A192" s="277"/>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row>
    <row r="193" spans="1:26" ht="12.75" customHeight="1" x14ac:dyDescent="0.25">
      <c r="A193" s="277"/>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row>
    <row r="194" spans="1:26" ht="12.75" customHeight="1" x14ac:dyDescent="0.25">
      <c r="A194" s="277"/>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row>
    <row r="195" spans="1:26" ht="12.75" customHeight="1" x14ac:dyDescent="0.25">
      <c r="A195" s="277"/>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row>
    <row r="196" spans="1:26" ht="12.75" customHeight="1" x14ac:dyDescent="0.25">
      <c r="A196" s="277"/>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row>
    <row r="197" spans="1:26" ht="12.75" customHeight="1" x14ac:dyDescent="0.25">
      <c r="A197" s="277"/>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row>
    <row r="198" spans="1:26" ht="12.75" customHeight="1" x14ac:dyDescent="0.25">
      <c r="A198" s="277"/>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row>
    <row r="199" spans="1:26" ht="12.75" customHeight="1" x14ac:dyDescent="0.25">
      <c r="A199" s="277"/>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row>
    <row r="200" spans="1:26" ht="12.75" customHeight="1" x14ac:dyDescent="0.25">
      <c r="A200" s="277"/>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row>
    <row r="201" spans="1:26" ht="12.75" customHeight="1" x14ac:dyDescent="0.25">
      <c r="A201" s="277"/>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row>
    <row r="202" spans="1:26" ht="12.75" customHeight="1" x14ac:dyDescent="0.25">
      <c r="A202" s="277"/>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row>
    <row r="203" spans="1:26" ht="12.75" customHeight="1" x14ac:dyDescent="0.25">
      <c r="A203" s="277"/>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row>
    <row r="204" spans="1:26" ht="12.75" customHeight="1" x14ac:dyDescent="0.25">
      <c r="A204" s="277"/>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row>
    <row r="205" spans="1:26" ht="12.75" customHeight="1" x14ac:dyDescent="0.25">
      <c r="A205" s="277"/>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row>
    <row r="206" spans="1:26" ht="12.75" customHeight="1" x14ac:dyDescent="0.25">
      <c r="A206" s="277"/>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row>
    <row r="207" spans="1:26" ht="12.75" customHeight="1" x14ac:dyDescent="0.25">
      <c r="A207" s="277"/>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row>
    <row r="208" spans="1:26" ht="12.75" customHeight="1" x14ac:dyDescent="0.25">
      <c r="A208" s="277"/>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row>
    <row r="209" spans="1:26" ht="12.75" customHeight="1" x14ac:dyDescent="0.25">
      <c r="A209" s="277"/>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row>
    <row r="210" spans="1:26" ht="12.75" customHeight="1" x14ac:dyDescent="0.25">
      <c r="A210" s="277"/>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row>
    <row r="211" spans="1:26" ht="12.75" customHeight="1" x14ac:dyDescent="0.25">
      <c r="A211" s="277"/>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row>
    <row r="212" spans="1:26" ht="12.75" customHeight="1" x14ac:dyDescent="0.25">
      <c r="A212" s="277"/>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row>
    <row r="213" spans="1:26" ht="12.75" customHeight="1" x14ac:dyDescent="0.25">
      <c r="A213" s="277"/>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row>
    <row r="214" spans="1:26" ht="12.75" customHeight="1" x14ac:dyDescent="0.25">
      <c r="A214" s="277"/>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row>
    <row r="215" spans="1:26" ht="12.75" customHeight="1" x14ac:dyDescent="0.25">
      <c r="A215" s="277"/>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row>
    <row r="216" spans="1:26" ht="12.75" customHeight="1" x14ac:dyDescent="0.25">
      <c r="A216" s="277"/>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row>
    <row r="217" spans="1:26" ht="12.75" customHeight="1" x14ac:dyDescent="0.25">
      <c r="A217" s="277"/>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row>
    <row r="218" spans="1:26" ht="12.75" customHeight="1" x14ac:dyDescent="0.25">
      <c r="A218" s="277"/>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row>
    <row r="219" spans="1:26" ht="12.75" customHeight="1" x14ac:dyDescent="0.25">
      <c r="A219" s="277"/>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row>
    <row r="220" spans="1:26" ht="12.75" customHeight="1" x14ac:dyDescent="0.25">
      <c r="A220" s="277"/>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row>
    <row r="221" spans="1:26" ht="12.75" customHeight="1" x14ac:dyDescent="0.25">
      <c r="A221" s="277"/>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row>
    <row r="222" spans="1:26" ht="12.75" customHeight="1" x14ac:dyDescent="0.25">
      <c r="A222" s="277"/>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row>
    <row r="223" spans="1:26" ht="12.75" customHeight="1" x14ac:dyDescent="0.25">
      <c r="A223" s="277"/>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row>
    <row r="224" spans="1:26" ht="12.75" customHeight="1" x14ac:dyDescent="0.25">
      <c r="A224" s="277"/>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row>
    <row r="225" spans="1:26" ht="12.75" customHeight="1" x14ac:dyDescent="0.25">
      <c r="A225" s="277"/>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row>
    <row r="226" spans="1:26" ht="12.75" customHeight="1" x14ac:dyDescent="0.25">
      <c r="A226" s="277"/>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row>
    <row r="227" spans="1:26" ht="12.75" customHeight="1" x14ac:dyDescent="0.25">
      <c r="A227" s="277"/>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row>
    <row r="228" spans="1:26" ht="12.75" customHeight="1" x14ac:dyDescent="0.25">
      <c r="A228" s="277"/>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row>
    <row r="229" spans="1:26" ht="12.75" customHeight="1" x14ac:dyDescent="0.25">
      <c r="A229" s="277"/>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row>
    <row r="230" spans="1:26" ht="12.75" customHeight="1" x14ac:dyDescent="0.25">
      <c r="A230" s="277"/>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row>
    <row r="231" spans="1:26" ht="12.75" customHeight="1" x14ac:dyDescent="0.25">
      <c r="A231" s="277"/>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row>
    <row r="232" spans="1:26" ht="12.75" customHeight="1" x14ac:dyDescent="0.25">
      <c r="A232" s="277"/>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row>
    <row r="233" spans="1:26" ht="12.75" customHeight="1" x14ac:dyDescent="0.25">
      <c r="A233" s="277"/>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row>
    <row r="234" spans="1:26" ht="12.75" customHeight="1" x14ac:dyDescent="0.25">
      <c r="A234" s="277"/>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row>
    <row r="235" spans="1:26" ht="12.75" customHeight="1" x14ac:dyDescent="0.25">
      <c r="A235" s="277"/>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row>
    <row r="236" spans="1:26" ht="12.75" customHeight="1" x14ac:dyDescent="0.25">
      <c r="A236" s="277"/>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row>
    <row r="237" spans="1:26" ht="12.75" customHeight="1" x14ac:dyDescent="0.25">
      <c r="A237" s="277"/>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row>
    <row r="238" spans="1:26" ht="12.75" customHeight="1" x14ac:dyDescent="0.25">
      <c r="A238" s="277"/>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row>
    <row r="239" spans="1:26" ht="12.75" customHeight="1" x14ac:dyDescent="0.25">
      <c r="A239" s="277"/>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row>
    <row r="240" spans="1:26" ht="12.75" customHeight="1" x14ac:dyDescent="0.25">
      <c r="A240" s="277"/>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row>
    <row r="241" spans="1:26" ht="12.75" customHeight="1" x14ac:dyDescent="0.25">
      <c r="A241" s="277"/>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row>
    <row r="242" spans="1:26" ht="12.75" customHeight="1" x14ac:dyDescent="0.25">
      <c r="A242" s="277"/>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row>
    <row r="243" spans="1:26" ht="12.75" customHeight="1" x14ac:dyDescent="0.25">
      <c r="A243" s="277"/>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row>
    <row r="244" spans="1:26" ht="12.75" customHeight="1" x14ac:dyDescent="0.25">
      <c r="A244" s="277"/>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row>
    <row r="245" spans="1:26" ht="12.75" customHeight="1" x14ac:dyDescent="0.25">
      <c r="A245" s="277"/>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row>
    <row r="246" spans="1:26" ht="12.75" customHeight="1" x14ac:dyDescent="0.25">
      <c r="A246" s="277"/>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row>
    <row r="247" spans="1:26" ht="12.75" customHeight="1" x14ac:dyDescent="0.25">
      <c r="A247" s="277"/>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row>
    <row r="248" spans="1:26" ht="12.75" customHeight="1" x14ac:dyDescent="0.25">
      <c r="A248" s="277"/>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row>
    <row r="249" spans="1:26" ht="12.75" customHeight="1" x14ac:dyDescent="0.25">
      <c r="A249" s="277"/>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row>
    <row r="250" spans="1:26" ht="12.75" customHeight="1" x14ac:dyDescent="0.25">
      <c r="A250" s="277"/>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row>
    <row r="251" spans="1:26" ht="12.75" customHeight="1" x14ac:dyDescent="0.25">
      <c r="A251" s="277"/>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row>
    <row r="252" spans="1:26" ht="12.75" customHeight="1" x14ac:dyDescent="0.25">
      <c r="A252" s="277"/>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row>
    <row r="253" spans="1:26" ht="12.75" customHeight="1" x14ac:dyDescent="0.25">
      <c r="A253" s="277"/>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row>
    <row r="254" spans="1:26" ht="12.75" customHeight="1" x14ac:dyDescent="0.25">
      <c r="A254" s="277"/>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row>
    <row r="255" spans="1:26" ht="12.75" customHeight="1" x14ac:dyDescent="0.25">
      <c r="A255" s="277"/>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row>
    <row r="256" spans="1:26" ht="12.75" customHeight="1" x14ac:dyDescent="0.25">
      <c r="A256" s="277"/>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row>
    <row r="257" spans="1:26" ht="12.75" customHeight="1" x14ac:dyDescent="0.25">
      <c r="A257" s="277"/>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row>
    <row r="258" spans="1:26" ht="12.75" customHeight="1" x14ac:dyDescent="0.25">
      <c r="A258" s="277"/>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row>
    <row r="259" spans="1:26" ht="12.75" customHeight="1" x14ac:dyDescent="0.25">
      <c r="A259" s="277"/>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row>
    <row r="260" spans="1:26" ht="12.75" customHeight="1" x14ac:dyDescent="0.25">
      <c r="A260" s="277"/>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row>
    <row r="261" spans="1:26" ht="12.75" customHeight="1" x14ac:dyDescent="0.25">
      <c r="A261" s="277"/>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row>
    <row r="262" spans="1:26" ht="12.75" customHeight="1" x14ac:dyDescent="0.25">
      <c r="A262" s="277"/>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row>
    <row r="263" spans="1:26" ht="12.75" customHeight="1" x14ac:dyDescent="0.25">
      <c r="A263" s="277"/>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row>
    <row r="264" spans="1:26" ht="12.75" customHeight="1" x14ac:dyDescent="0.25">
      <c r="A264" s="277"/>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row>
    <row r="265" spans="1:26" ht="12.75" customHeight="1" x14ac:dyDescent="0.25">
      <c r="A265" s="277"/>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row>
    <row r="266" spans="1:26" ht="12.75" customHeight="1" x14ac:dyDescent="0.25">
      <c r="A266" s="277"/>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row>
    <row r="267" spans="1:26" ht="12.75" customHeight="1" x14ac:dyDescent="0.25">
      <c r="A267" s="277"/>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row>
    <row r="268" spans="1:26" ht="12.75" customHeight="1" x14ac:dyDescent="0.25">
      <c r="A268" s="277"/>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row>
    <row r="269" spans="1:26" ht="12.75" customHeight="1" x14ac:dyDescent="0.25">
      <c r="A269" s="277"/>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row>
    <row r="270" spans="1:26" ht="12.75" customHeight="1" x14ac:dyDescent="0.25">
      <c r="A270" s="277"/>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row>
    <row r="271" spans="1:26" ht="12.75" customHeight="1" x14ac:dyDescent="0.25">
      <c r="A271" s="277"/>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row>
    <row r="272" spans="1:26" ht="12.75" customHeight="1" x14ac:dyDescent="0.25">
      <c r="A272" s="277"/>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row>
    <row r="273" spans="1:26" ht="12.75" customHeight="1" x14ac:dyDescent="0.25">
      <c r="A273" s="277"/>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row>
    <row r="274" spans="1:26" ht="12.75" customHeight="1" x14ac:dyDescent="0.25">
      <c r="A274" s="277"/>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row>
    <row r="275" spans="1:26" ht="12.75" customHeight="1" x14ac:dyDescent="0.25">
      <c r="A275" s="277"/>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row>
    <row r="276" spans="1:26" ht="12.75" customHeight="1" x14ac:dyDescent="0.25">
      <c r="A276" s="277"/>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row>
    <row r="277" spans="1:26" ht="12.75" customHeight="1" x14ac:dyDescent="0.25">
      <c r="A277" s="277"/>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row>
    <row r="278" spans="1:26" ht="12.75" customHeight="1" x14ac:dyDescent="0.25">
      <c r="A278" s="277"/>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row>
    <row r="279" spans="1:26" ht="12.75" customHeight="1" x14ac:dyDescent="0.25">
      <c r="A279" s="277"/>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row>
    <row r="280" spans="1:26" ht="12.75" customHeight="1" x14ac:dyDescent="0.25">
      <c r="A280" s="277"/>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row>
    <row r="281" spans="1:26" ht="12.75" customHeight="1" x14ac:dyDescent="0.25">
      <c r="A281" s="277"/>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row>
    <row r="282" spans="1:26" ht="12.75" customHeight="1" x14ac:dyDescent="0.25">
      <c r="A282" s="277"/>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row>
    <row r="283" spans="1:26" ht="12.75" customHeight="1" x14ac:dyDescent="0.25">
      <c r="A283" s="277"/>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row>
    <row r="284" spans="1:26" ht="12.75" customHeight="1" x14ac:dyDescent="0.25">
      <c r="A284" s="277"/>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row>
    <row r="285" spans="1:26" ht="12.75" customHeight="1" x14ac:dyDescent="0.25">
      <c r="A285" s="277"/>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row>
    <row r="286" spans="1:26" ht="12.75" customHeight="1" x14ac:dyDescent="0.25">
      <c r="A286" s="277"/>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row>
    <row r="287" spans="1:26" ht="12.75" customHeight="1" x14ac:dyDescent="0.25">
      <c r="A287" s="277"/>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row>
    <row r="288" spans="1:26" ht="12.75" customHeight="1" x14ac:dyDescent="0.25">
      <c r="A288" s="277"/>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row>
    <row r="289" spans="1:26" ht="12.75" customHeight="1" x14ac:dyDescent="0.25">
      <c r="A289" s="277"/>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row>
    <row r="290" spans="1:26" ht="12.75" customHeight="1" x14ac:dyDescent="0.25">
      <c r="A290" s="277"/>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row>
    <row r="291" spans="1:26" ht="12.75" customHeight="1" x14ac:dyDescent="0.25">
      <c r="A291" s="277"/>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row>
    <row r="292" spans="1:26" ht="12.75" customHeight="1" x14ac:dyDescent="0.25">
      <c r="A292" s="277"/>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row>
    <row r="293" spans="1:26" ht="12.75" customHeight="1" x14ac:dyDescent="0.25">
      <c r="A293" s="277"/>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row>
    <row r="294" spans="1:26" ht="12.75" customHeight="1" x14ac:dyDescent="0.25">
      <c r="A294" s="277"/>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row>
    <row r="295" spans="1:26" ht="12.75" customHeight="1" x14ac:dyDescent="0.25">
      <c r="A295" s="277"/>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row>
    <row r="296" spans="1:26" ht="12.75" customHeight="1" x14ac:dyDescent="0.25">
      <c r="A296" s="277"/>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row>
    <row r="297" spans="1:26" ht="12.75" customHeight="1" x14ac:dyDescent="0.25">
      <c r="A297" s="277"/>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row>
    <row r="298" spans="1:26" ht="12.75" customHeight="1" x14ac:dyDescent="0.25">
      <c r="A298" s="277"/>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row>
    <row r="299" spans="1:26" ht="12.75" customHeight="1" x14ac:dyDescent="0.25">
      <c r="A299" s="277"/>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row>
    <row r="300" spans="1:26" ht="12.75" customHeight="1" x14ac:dyDescent="0.25">
      <c r="A300" s="277"/>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row>
    <row r="301" spans="1:26" ht="12.75" customHeight="1" x14ac:dyDescent="0.25">
      <c r="A301" s="277"/>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row>
    <row r="302" spans="1:26" ht="12.75" customHeight="1" x14ac:dyDescent="0.25">
      <c r="A302" s="277"/>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row>
    <row r="303" spans="1:26" ht="12.75" customHeight="1" x14ac:dyDescent="0.25">
      <c r="A303" s="277"/>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row>
    <row r="304" spans="1:26" ht="12.75" customHeight="1" x14ac:dyDescent="0.25">
      <c r="A304" s="277"/>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row>
    <row r="305" spans="1:26" ht="12.75" customHeight="1" x14ac:dyDescent="0.25">
      <c r="A305" s="277"/>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row>
    <row r="306" spans="1:26" ht="12.75" customHeight="1" x14ac:dyDescent="0.25">
      <c r="A306" s="277"/>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row>
    <row r="307" spans="1:26" ht="12.75" customHeight="1" x14ac:dyDescent="0.25">
      <c r="A307" s="277"/>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row>
    <row r="308" spans="1:26" ht="12.75" customHeight="1" x14ac:dyDescent="0.25">
      <c r="A308" s="277"/>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row>
    <row r="309" spans="1:26" ht="12.75" customHeight="1" x14ac:dyDescent="0.25">
      <c r="A309" s="277"/>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row>
    <row r="310" spans="1:26" ht="12.75" customHeight="1" x14ac:dyDescent="0.25">
      <c r="A310" s="277"/>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row>
    <row r="311" spans="1:26" ht="12.75" customHeight="1" x14ac:dyDescent="0.25">
      <c r="A311" s="277"/>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row>
    <row r="312" spans="1:26" ht="12.75" customHeight="1" x14ac:dyDescent="0.25">
      <c r="A312" s="277"/>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row>
    <row r="313" spans="1:26" ht="12.75" customHeight="1" x14ac:dyDescent="0.25">
      <c r="A313" s="277"/>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row>
    <row r="314" spans="1:26" ht="12.75" customHeight="1" x14ac:dyDescent="0.25">
      <c r="A314" s="277"/>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row>
    <row r="315" spans="1:26" ht="12.75" customHeight="1" x14ac:dyDescent="0.25">
      <c r="A315" s="277"/>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row>
    <row r="316" spans="1:26" ht="12.75" customHeight="1" x14ac:dyDescent="0.25">
      <c r="A316" s="277"/>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row>
    <row r="317" spans="1:26" ht="12.75" customHeight="1" x14ac:dyDescent="0.25">
      <c r="A317" s="277"/>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row>
    <row r="318" spans="1:26" ht="12.75" customHeight="1" x14ac:dyDescent="0.25">
      <c r="A318" s="277"/>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row>
    <row r="319" spans="1:26" ht="12.75" customHeight="1" x14ac:dyDescent="0.25">
      <c r="A319" s="277"/>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row>
    <row r="320" spans="1:26" ht="12.75" customHeight="1" x14ac:dyDescent="0.25">
      <c r="A320" s="277"/>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row>
    <row r="321" spans="1:26" ht="12.75" customHeight="1" x14ac:dyDescent="0.25">
      <c r="A321" s="277"/>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row>
    <row r="322" spans="1:26" ht="12.75" customHeight="1" x14ac:dyDescent="0.25">
      <c r="A322" s="277"/>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row>
    <row r="323" spans="1:26" ht="12.75" customHeight="1" x14ac:dyDescent="0.25">
      <c r="A323" s="277"/>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row>
    <row r="324" spans="1:26" ht="12.75" customHeight="1" x14ac:dyDescent="0.25">
      <c r="A324" s="277"/>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row>
    <row r="325" spans="1:26" ht="12.75" customHeight="1" x14ac:dyDescent="0.25">
      <c r="A325" s="277"/>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row>
    <row r="326" spans="1:26" ht="12.75" customHeight="1" x14ac:dyDescent="0.25">
      <c r="A326" s="277"/>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row>
    <row r="327" spans="1:26" ht="12.75" customHeight="1" x14ac:dyDescent="0.25">
      <c r="A327" s="277"/>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row>
    <row r="328" spans="1:26" ht="12.75" customHeight="1" x14ac:dyDescent="0.25">
      <c r="A328" s="277"/>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row>
    <row r="329" spans="1:26" ht="12.75" customHeight="1" x14ac:dyDescent="0.25">
      <c r="A329" s="277"/>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row>
    <row r="330" spans="1:26" ht="12.75" customHeight="1" x14ac:dyDescent="0.25">
      <c r="A330" s="277"/>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row>
    <row r="331" spans="1:26" ht="12.75" customHeight="1" x14ac:dyDescent="0.25">
      <c r="A331" s="277"/>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row>
    <row r="332" spans="1:26" ht="12.75" customHeight="1" x14ac:dyDescent="0.25">
      <c r="A332" s="277"/>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row>
    <row r="333" spans="1:26" ht="12.75" customHeight="1" x14ac:dyDescent="0.25">
      <c r="A333" s="277"/>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row>
    <row r="334" spans="1:26" ht="12.75" customHeight="1" x14ac:dyDescent="0.25">
      <c r="A334" s="277"/>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row>
    <row r="335" spans="1:26" ht="12.75" customHeight="1" x14ac:dyDescent="0.25">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row>
    <row r="336" spans="1:26" ht="12.75" customHeight="1" x14ac:dyDescent="0.25">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row>
    <row r="337" spans="1:26" ht="12.75" customHeight="1" x14ac:dyDescent="0.25">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row>
    <row r="338" spans="1:26" ht="12.75" customHeight="1" x14ac:dyDescent="0.25">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row>
    <row r="339" spans="1:26" ht="12.75" customHeight="1" x14ac:dyDescent="0.25">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row>
    <row r="340" spans="1:26" ht="12.75" customHeight="1" x14ac:dyDescent="0.25">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row>
    <row r="341" spans="1:26" ht="12.75" customHeight="1" x14ac:dyDescent="0.25">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row>
    <row r="342" spans="1:26" ht="12.75" customHeight="1" x14ac:dyDescent="0.25">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row>
    <row r="343" spans="1:26" ht="12.75" customHeight="1" x14ac:dyDescent="0.25">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row>
    <row r="344" spans="1:26" ht="12.75" customHeight="1" x14ac:dyDescent="0.25">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row>
    <row r="345" spans="1:26" ht="12.75" customHeight="1" x14ac:dyDescent="0.25">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row>
    <row r="346" spans="1:26" ht="12.75" customHeight="1" x14ac:dyDescent="0.25">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row>
    <row r="347" spans="1:26" ht="12.75" customHeight="1" x14ac:dyDescent="0.25">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row>
    <row r="348" spans="1:26" ht="12.75" customHeight="1" x14ac:dyDescent="0.25">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row>
    <row r="349" spans="1:26" ht="12.75" customHeight="1" x14ac:dyDescent="0.25">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row>
    <row r="350" spans="1:26" ht="12.75" customHeight="1" x14ac:dyDescent="0.25">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row>
    <row r="351" spans="1:26" ht="12.75" customHeight="1" x14ac:dyDescent="0.25">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row>
    <row r="352" spans="1:26" ht="12.75" customHeight="1" x14ac:dyDescent="0.25">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row>
    <row r="353" spans="1:26" ht="12.75" customHeight="1" x14ac:dyDescent="0.25">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row>
    <row r="354" spans="1:26" ht="12.75" customHeight="1" x14ac:dyDescent="0.25">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row>
    <row r="355" spans="1:26" ht="12.75" customHeight="1" x14ac:dyDescent="0.25">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row>
    <row r="356" spans="1:26" ht="12.75" customHeight="1" x14ac:dyDescent="0.25">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row>
    <row r="357" spans="1:26" ht="12.75" customHeight="1" x14ac:dyDescent="0.25">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row>
    <row r="358" spans="1:26" ht="12.75" customHeight="1" x14ac:dyDescent="0.25">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row>
    <row r="359" spans="1:26" ht="12.75" customHeight="1" x14ac:dyDescent="0.25">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row>
    <row r="360" spans="1:26" ht="12.75" customHeight="1" x14ac:dyDescent="0.25">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row>
    <row r="361" spans="1:26" ht="12.75" customHeight="1" x14ac:dyDescent="0.25">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row>
    <row r="362" spans="1:26" ht="12.75" customHeight="1" x14ac:dyDescent="0.25">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row>
    <row r="363" spans="1:26" ht="12.75" customHeight="1" x14ac:dyDescent="0.25">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row>
    <row r="364" spans="1:26" ht="12.75" customHeight="1" x14ac:dyDescent="0.25">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row>
    <row r="365" spans="1:26" ht="12.75" customHeight="1" x14ac:dyDescent="0.25">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row>
    <row r="366" spans="1:26" ht="12.75" customHeight="1" x14ac:dyDescent="0.25">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row>
    <row r="367" spans="1:26" ht="12.75" customHeight="1" x14ac:dyDescent="0.25">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row>
    <row r="368" spans="1:26" ht="12.75" customHeight="1" x14ac:dyDescent="0.25">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row>
    <row r="369" spans="1:26" ht="12.75" customHeight="1" x14ac:dyDescent="0.25">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row>
    <row r="370" spans="1:26" ht="12.75" customHeight="1" x14ac:dyDescent="0.25">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row>
    <row r="371" spans="1:26" ht="12.75" customHeight="1" x14ac:dyDescent="0.25">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row>
    <row r="372" spans="1:26" ht="12.75" customHeight="1" x14ac:dyDescent="0.25">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row>
    <row r="373" spans="1:26" ht="12.75" customHeight="1" x14ac:dyDescent="0.25">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row>
    <row r="374" spans="1:26" ht="12.75" customHeight="1" x14ac:dyDescent="0.25">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row>
    <row r="375" spans="1:26" ht="12.75" customHeight="1" x14ac:dyDescent="0.25">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row>
    <row r="376" spans="1:26" ht="12.75" customHeight="1" x14ac:dyDescent="0.25">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row>
    <row r="377" spans="1:26" ht="12.75" customHeight="1" x14ac:dyDescent="0.25">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row>
    <row r="378" spans="1:26" ht="12.75" customHeight="1" x14ac:dyDescent="0.25">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row>
    <row r="379" spans="1:26" ht="12.75" customHeight="1" x14ac:dyDescent="0.25">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row>
    <row r="380" spans="1:26" ht="12.75" customHeight="1" x14ac:dyDescent="0.25">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row>
    <row r="381" spans="1:26" ht="12.75" customHeight="1" x14ac:dyDescent="0.25">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row>
    <row r="382" spans="1:26" ht="12.75" customHeight="1" x14ac:dyDescent="0.25">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row>
    <row r="383" spans="1:26" ht="12.75" customHeight="1" x14ac:dyDescent="0.25">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row>
    <row r="384" spans="1:26" ht="12.75" customHeight="1" x14ac:dyDescent="0.25">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row>
    <row r="385" spans="1:26" ht="12.75" customHeight="1" x14ac:dyDescent="0.25">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row>
    <row r="386" spans="1:26" ht="12.75" customHeight="1" x14ac:dyDescent="0.25">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row>
    <row r="387" spans="1:26" ht="12.75" customHeight="1" x14ac:dyDescent="0.25">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row>
    <row r="388" spans="1:26" ht="12.75" customHeight="1" x14ac:dyDescent="0.25">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row>
    <row r="389" spans="1:26" ht="12.75" customHeight="1" x14ac:dyDescent="0.25">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row>
    <row r="390" spans="1:26" ht="12.75" customHeight="1" x14ac:dyDescent="0.25">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row>
    <row r="391" spans="1:26" ht="12.75" customHeight="1" x14ac:dyDescent="0.25">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row>
    <row r="392" spans="1:26" ht="12.75" customHeight="1" x14ac:dyDescent="0.25">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row>
    <row r="393" spans="1:26" ht="12.75" customHeight="1" x14ac:dyDescent="0.25">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row>
    <row r="394" spans="1:26" ht="12.75" customHeight="1" x14ac:dyDescent="0.25">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row>
    <row r="395" spans="1:26" ht="12.75" customHeight="1" x14ac:dyDescent="0.25">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row>
    <row r="396" spans="1:26" ht="12.75" customHeight="1" x14ac:dyDescent="0.25">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row>
    <row r="397" spans="1:26" ht="12.75" customHeight="1" x14ac:dyDescent="0.25">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row>
    <row r="398" spans="1:26" ht="12.75" customHeight="1" x14ac:dyDescent="0.25">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row>
    <row r="399" spans="1:26" ht="12.75" customHeight="1" x14ac:dyDescent="0.25">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row>
    <row r="400" spans="1:26" ht="12.75" customHeight="1" x14ac:dyDescent="0.25">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row>
    <row r="401" spans="1:26" ht="12.75" customHeight="1" x14ac:dyDescent="0.25">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row>
    <row r="402" spans="1:26" ht="12.75" customHeight="1" x14ac:dyDescent="0.25">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row>
    <row r="403" spans="1:26" ht="12.75" customHeight="1" x14ac:dyDescent="0.25">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row>
    <row r="404" spans="1:26" ht="12.75" customHeight="1" x14ac:dyDescent="0.25">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row>
    <row r="405" spans="1:26" ht="12.75" customHeight="1" x14ac:dyDescent="0.25">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row>
    <row r="406" spans="1:26" ht="12.75" customHeight="1" x14ac:dyDescent="0.25">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row>
    <row r="407" spans="1:26" ht="12.75" customHeight="1" x14ac:dyDescent="0.25">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row>
    <row r="408" spans="1:26" ht="12.75" customHeight="1" x14ac:dyDescent="0.25">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row>
    <row r="409" spans="1:26" ht="12.75" customHeight="1" x14ac:dyDescent="0.25">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row>
    <row r="410" spans="1:26" ht="12.75" customHeight="1" x14ac:dyDescent="0.25">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row>
    <row r="411" spans="1:26" ht="12.75" customHeight="1" x14ac:dyDescent="0.25">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row>
    <row r="412" spans="1:26" ht="12.75" customHeight="1" x14ac:dyDescent="0.25">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row>
    <row r="413" spans="1:26" ht="12.75" customHeight="1" x14ac:dyDescent="0.25">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row>
    <row r="414" spans="1:26" ht="12.75" customHeight="1" x14ac:dyDescent="0.25">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row>
    <row r="415" spans="1:26" ht="12.75" customHeight="1" x14ac:dyDescent="0.25">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row>
    <row r="416" spans="1:26" ht="12.75" customHeight="1" x14ac:dyDescent="0.25">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row>
    <row r="417" spans="1:26" ht="12.75" customHeight="1" x14ac:dyDescent="0.25">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row>
    <row r="418" spans="1:26" ht="12.75" customHeight="1" x14ac:dyDescent="0.25">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row>
    <row r="419" spans="1:26" ht="12.75" customHeight="1" x14ac:dyDescent="0.25">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row>
    <row r="420" spans="1:26" ht="12.75" customHeight="1" x14ac:dyDescent="0.25">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row>
    <row r="421" spans="1:26" ht="12.75" customHeight="1" x14ac:dyDescent="0.25">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row>
    <row r="422" spans="1:26" ht="12.75" customHeight="1" x14ac:dyDescent="0.25">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row>
    <row r="423" spans="1:26" ht="12.75" customHeight="1" x14ac:dyDescent="0.25">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row>
    <row r="424" spans="1:26" ht="12.75" customHeight="1" x14ac:dyDescent="0.25">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row>
    <row r="425" spans="1:26" ht="12.75" customHeight="1" x14ac:dyDescent="0.25">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row>
    <row r="426" spans="1:26" ht="12.75" customHeight="1" x14ac:dyDescent="0.25">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row>
    <row r="427" spans="1:26" ht="12.75" customHeight="1" x14ac:dyDescent="0.25">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row>
    <row r="428" spans="1:26" ht="12.75" customHeight="1" x14ac:dyDescent="0.25">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row>
    <row r="429" spans="1:26" ht="12.75" customHeight="1" x14ac:dyDescent="0.25">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row>
    <row r="430" spans="1:26" ht="12.75" customHeight="1" x14ac:dyDescent="0.25">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row>
    <row r="431" spans="1:26" ht="12.75" customHeight="1" x14ac:dyDescent="0.25">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row>
    <row r="432" spans="1:26" ht="12.75" customHeight="1" x14ac:dyDescent="0.25">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row>
    <row r="433" spans="1:26" ht="12.75" customHeight="1" x14ac:dyDescent="0.25">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row>
    <row r="434" spans="1:26" ht="12.75" customHeight="1" x14ac:dyDescent="0.25">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row>
    <row r="435" spans="1:26" ht="12.75" customHeight="1" x14ac:dyDescent="0.25">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row>
    <row r="436" spans="1:26" ht="12.75" customHeight="1" x14ac:dyDescent="0.25">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row>
    <row r="437" spans="1:26" ht="12.75" customHeight="1" x14ac:dyDescent="0.25">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row>
    <row r="438" spans="1:26" ht="12.75" customHeight="1" x14ac:dyDescent="0.25">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row>
    <row r="439" spans="1:26" ht="12.75" customHeight="1" x14ac:dyDescent="0.25">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row>
    <row r="440" spans="1:26" ht="12.75" customHeight="1" x14ac:dyDescent="0.25">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row>
    <row r="441" spans="1:26" ht="12.75" customHeight="1" x14ac:dyDescent="0.25">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row>
    <row r="442" spans="1:26" ht="12.75" customHeight="1" x14ac:dyDescent="0.25">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row>
    <row r="443" spans="1:26" ht="12.75" customHeight="1" x14ac:dyDescent="0.25">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row>
    <row r="444" spans="1:26" ht="12.75" customHeight="1" x14ac:dyDescent="0.25">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row>
    <row r="445" spans="1:26" ht="12.75" customHeight="1" x14ac:dyDescent="0.25">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row>
    <row r="446" spans="1:26" ht="12.75" customHeight="1" x14ac:dyDescent="0.25">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row>
    <row r="447" spans="1:26" ht="12.75" customHeight="1" x14ac:dyDescent="0.25">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row>
    <row r="448" spans="1:26" ht="12.75" customHeight="1" x14ac:dyDescent="0.25">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row>
    <row r="449" spans="1:26" ht="12.75" customHeight="1" x14ac:dyDescent="0.25">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row>
    <row r="450" spans="1:26" ht="12.75" customHeight="1" x14ac:dyDescent="0.25">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row>
    <row r="451" spans="1:26" ht="12.75" customHeight="1" x14ac:dyDescent="0.25">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row>
    <row r="452" spans="1:26" ht="12.75" customHeight="1" x14ac:dyDescent="0.25">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row>
    <row r="453" spans="1:26" ht="12.75" customHeight="1" x14ac:dyDescent="0.25">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row>
    <row r="454" spans="1:26" ht="12.75" customHeight="1" x14ac:dyDescent="0.25">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row>
    <row r="455" spans="1:26" ht="12.75" customHeight="1" x14ac:dyDescent="0.25">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row>
    <row r="456" spans="1:26" ht="12.75" customHeight="1" x14ac:dyDescent="0.25">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row>
    <row r="457" spans="1:26" ht="12.75" customHeight="1" x14ac:dyDescent="0.25">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row>
    <row r="458" spans="1:26" ht="12.75" customHeight="1" x14ac:dyDescent="0.25">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row>
    <row r="459" spans="1:26" ht="12.75" customHeight="1" x14ac:dyDescent="0.25">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row>
    <row r="460" spans="1:26" ht="12.75" customHeight="1" x14ac:dyDescent="0.25">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row>
    <row r="461" spans="1:26" ht="12.75" customHeight="1" x14ac:dyDescent="0.25">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row>
    <row r="462" spans="1:26" ht="12.75" customHeight="1" x14ac:dyDescent="0.25">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row>
    <row r="463" spans="1:26" ht="12.75" customHeight="1" x14ac:dyDescent="0.25">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row>
    <row r="464" spans="1:26" ht="12.75" customHeight="1" x14ac:dyDescent="0.25">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row>
    <row r="465" spans="1:26" ht="12.75" customHeight="1" x14ac:dyDescent="0.25">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row>
    <row r="466" spans="1:26" ht="12.75" customHeight="1" x14ac:dyDescent="0.25">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row>
    <row r="467" spans="1:26" ht="12.75" customHeight="1" x14ac:dyDescent="0.25">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row>
    <row r="468" spans="1:26" ht="12.75" customHeight="1" x14ac:dyDescent="0.25">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row>
    <row r="469" spans="1:26" ht="12.75" customHeight="1" x14ac:dyDescent="0.25">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row>
    <row r="470" spans="1:26" ht="12.75" customHeight="1" x14ac:dyDescent="0.25">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row>
    <row r="471" spans="1:26" ht="12.75" customHeight="1" x14ac:dyDescent="0.25">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row>
    <row r="472" spans="1:26" ht="12.75" customHeight="1" x14ac:dyDescent="0.25">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row>
    <row r="473" spans="1:26" ht="12.75" customHeight="1" x14ac:dyDescent="0.25">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row>
    <row r="474" spans="1:26" ht="12.75" customHeight="1" x14ac:dyDescent="0.25">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row>
    <row r="475" spans="1:26" ht="12.75" customHeight="1" x14ac:dyDescent="0.25">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row>
    <row r="476" spans="1:26" ht="12.75" customHeight="1" x14ac:dyDescent="0.25">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row>
    <row r="477" spans="1:26" ht="12.75" customHeight="1" x14ac:dyDescent="0.25">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row>
    <row r="478" spans="1:26" ht="12.75" customHeight="1" x14ac:dyDescent="0.25">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row>
    <row r="479" spans="1:26" ht="12.75" customHeight="1" x14ac:dyDescent="0.25">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row>
    <row r="480" spans="1:26" ht="12.75" customHeight="1" x14ac:dyDescent="0.25">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row>
    <row r="481" spans="1:26" ht="12.75" customHeight="1" x14ac:dyDescent="0.25">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row>
    <row r="482" spans="1:26" ht="12.75" customHeight="1" x14ac:dyDescent="0.25">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row>
    <row r="483" spans="1:26" ht="12.75" customHeight="1" x14ac:dyDescent="0.25">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row>
    <row r="484" spans="1:26" ht="12.75" customHeight="1" x14ac:dyDescent="0.25">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row>
    <row r="485" spans="1:26" ht="12.75" customHeight="1" x14ac:dyDescent="0.25">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row>
    <row r="486" spans="1:26" ht="12.75" customHeight="1" x14ac:dyDescent="0.25">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row>
    <row r="487" spans="1:26" ht="12.75" customHeight="1" x14ac:dyDescent="0.25">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row>
    <row r="488" spans="1:26" ht="12.75" customHeight="1" x14ac:dyDescent="0.25">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row>
    <row r="489" spans="1:26" ht="12.75" customHeight="1" x14ac:dyDescent="0.25">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row>
    <row r="490" spans="1:26" ht="12.75" customHeight="1" x14ac:dyDescent="0.25">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row>
    <row r="491" spans="1:26" ht="12.75" customHeight="1" x14ac:dyDescent="0.25">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row>
    <row r="492" spans="1:26" ht="12.75" customHeight="1" x14ac:dyDescent="0.25">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row>
    <row r="493" spans="1:26" ht="12.75" customHeight="1" x14ac:dyDescent="0.25">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row>
    <row r="494" spans="1:26" ht="12.75" customHeight="1" x14ac:dyDescent="0.25">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row>
    <row r="495" spans="1:26" ht="12.75" customHeight="1" x14ac:dyDescent="0.25">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row>
    <row r="496" spans="1:26" ht="12.75" customHeight="1" x14ac:dyDescent="0.25">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row>
    <row r="497" spans="1:26" ht="12.75" customHeight="1" x14ac:dyDescent="0.25">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row>
    <row r="498" spans="1:26" ht="12.75" customHeight="1" x14ac:dyDescent="0.25">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row>
    <row r="499" spans="1:26" ht="12.75" customHeight="1" x14ac:dyDescent="0.25">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row>
    <row r="500" spans="1:26" ht="12.75" customHeight="1" x14ac:dyDescent="0.25">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row>
    <row r="501" spans="1:26" ht="12.75" customHeight="1" x14ac:dyDescent="0.25">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row>
    <row r="502" spans="1:26" ht="12.75" customHeight="1" x14ac:dyDescent="0.25">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row>
    <row r="503" spans="1:26" ht="12.75" customHeight="1" x14ac:dyDescent="0.25">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row>
    <row r="504" spans="1:26" ht="12.75" customHeight="1" x14ac:dyDescent="0.25">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row>
    <row r="505" spans="1:26" ht="12.75" customHeight="1" x14ac:dyDescent="0.25">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row>
    <row r="506" spans="1:26" ht="12.75" customHeight="1" x14ac:dyDescent="0.25">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row>
    <row r="507" spans="1:26" ht="12.75" customHeight="1" x14ac:dyDescent="0.25">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row>
    <row r="508" spans="1:26" ht="12.75" customHeight="1" x14ac:dyDescent="0.25">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row>
    <row r="509" spans="1:26" ht="12.75" customHeight="1" x14ac:dyDescent="0.25">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row>
    <row r="510" spans="1:26" ht="12.75" customHeight="1" x14ac:dyDescent="0.25">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row>
    <row r="511" spans="1:26" ht="12.75" customHeight="1" x14ac:dyDescent="0.25">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row>
    <row r="512" spans="1:26" ht="12.75" customHeight="1" x14ac:dyDescent="0.25">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row>
    <row r="513" spans="1:26" ht="12.75" customHeight="1" x14ac:dyDescent="0.25">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row>
    <row r="514" spans="1:26" ht="12.75" customHeight="1" x14ac:dyDescent="0.25">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row>
    <row r="515" spans="1:26" ht="12.75" customHeight="1" x14ac:dyDescent="0.25">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row>
    <row r="516" spans="1:26" ht="12.75" customHeight="1" x14ac:dyDescent="0.25">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row>
    <row r="517" spans="1:26" ht="12.75" customHeight="1" x14ac:dyDescent="0.25">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row>
    <row r="518" spans="1:26" ht="12.75" customHeight="1" x14ac:dyDescent="0.25">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row>
    <row r="519" spans="1:26" ht="12.75" customHeight="1" x14ac:dyDescent="0.25">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row>
    <row r="520" spans="1:26" ht="12.75" customHeight="1" x14ac:dyDescent="0.25">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row>
    <row r="521" spans="1:26" ht="12.75" customHeight="1" x14ac:dyDescent="0.25">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row>
    <row r="522" spans="1:26" ht="12.75" customHeight="1" x14ac:dyDescent="0.25">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row>
    <row r="523" spans="1:26" ht="12.75" customHeight="1" x14ac:dyDescent="0.25">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row>
    <row r="524" spans="1:26" ht="12.75" customHeight="1" x14ac:dyDescent="0.25">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row>
    <row r="525" spans="1:26" ht="12.75" customHeight="1" x14ac:dyDescent="0.25">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row>
    <row r="526" spans="1:26" ht="12.75" customHeight="1" x14ac:dyDescent="0.25">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row>
    <row r="527" spans="1:26" ht="12.75" customHeight="1" x14ac:dyDescent="0.25">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row>
    <row r="528" spans="1:26" ht="12.75" customHeight="1" x14ac:dyDescent="0.25">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row>
    <row r="529" spans="1:26" ht="12.75" customHeight="1" x14ac:dyDescent="0.25">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row>
    <row r="530" spans="1:26" ht="12.75" customHeight="1" x14ac:dyDescent="0.25">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row>
    <row r="531" spans="1:26" ht="12.75" customHeight="1" x14ac:dyDescent="0.25">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row>
    <row r="532" spans="1:26" ht="12.75" customHeight="1" x14ac:dyDescent="0.25">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row>
    <row r="533" spans="1:26" ht="12.75" customHeight="1" x14ac:dyDescent="0.25">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row>
    <row r="534" spans="1:26" ht="12.75" customHeight="1" x14ac:dyDescent="0.25">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row>
    <row r="535" spans="1:26" ht="12.75" customHeight="1" x14ac:dyDescent="0.25">
      <c r="A535" s="277"/>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row>
    <row r="536" spans="1:26" ht="12.75" customHeight="1" x14ac:dyDescent="0.25">
      <c r="A536" s="277"/>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row>
    <row r="537" spans="1:26" ht="12.75" customHeight="1" x14ac:dyDescent="0.25">
      <c r="A537" s="277"/>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row>
    <row r="538" spans="1:26" ht="12.75" customHeight="1" x14ac:dyDescent="0.25">
      <c r="A538" s="277"/>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row>
    <row r="539" spans="1:26" ht="12.75" customHeight="1" x14ac:dyDescent="0.25">
      <c r="A539" s="277"/>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row>
    <row r="540" spans="1:26" ht="12.75" customHeight="1" x14ac:dyDescent="0.25">
      <c r="A540" s="277"/>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row>
    <row r="541" spans="1:26" ht="12.75" customHeight="1" x14ac:dyDescent="0.25">
      <c r="A541" s="277"/>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row>
    <row r="542" spans="1:26" ht="12.75" customHeight="1" x14ac:dyDescent="0.25">
      <c r="A542" s="277"/>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row>
    <row r="543" spans="1:26" ht="12.75" customHeight="1" x14ac:dyDescent="0.25">
      <c r="A543" s="277"/>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row>
    <row r="544" spans="1:26" ht="12.75" customHeight="1" x14ac:dyDescent="0.25">
      <c r="A544" s="277"/>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row>
    <row r="545" spans="1:26" ht="12.75" customHeight="1" x14ac:dyDescent="0.25">
      <c r="A545" s="277"/>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row>
    <row r="546" spans="1:26" ht="12.75" customHeight="1" x14ac:dyDescent="0.25">
      <c r="A546" s="277"/>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row>
    <row r="547" spans="1:26" ht="12.75" customHeight="1" x14ac:dyDescent="0.25">
      <c r="A547" s="277"/>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row>
    <row r="548" spans="1:26" ht="12.75" customHeight="1" x14ac:dyDescent="0.25">
      <c r="A548" s="277"/>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row>
    <row r="549" spans="1:26" ht="12.75" customHeight="1" x14ac:dyDescent="0.25">
      <c r="A549" s="277"/>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row>
    <row r="550" spans="1:26" ht="12.75" customHeight="1" x14ac:dyDescent="0.25">
      <c r="A550" s="277"/>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row>
    <row r="551" spans="1:26" ht="12.75" customHeight="1" x14ac:dyDescent="0.25">
      <c r="A551" s="277"/>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row>
    <row r="552" spans="1:26" ht="12.75" customHeight="1" x14ac:dyDescent="0.25">
      <c r="A552" s="277"/>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row>
    <row r="553" spans="1:26" ht="12.75" customHeight="1" x14ac:dyDescent="0.25">
      <c r="A553" s="277"/>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row>
    <row r="554" spans="1:26" ht="12.75" customHeight="1" x14ac:dyDescent="0.25">
      <c r="A554" s="277"/>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row>
    <row r="555" spans="1:26" ht="12.75" customHeight="1" x14ac:dyDescent="0.25">
      <c r="A555" s="277"/>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row>
    <row r="556" spans="1:26" ht="12.75" customHeight="1" x14ac:dyDescent="0.25">
      <c r="A556" s="277"/>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row>
    <row r="557" spans="1:26" ht="12.75" customHeight="1" x14ac:dyDescent="0.25">
      <c r="A557" s="277"/>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row>
    <row r="558" spans="1:26" ht="12.75" customHeight="1" x14ac:dyDescent="0.25">
      <c r="A558" s="277"/>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row>
    <row r="559" spans="1:26" ht="12.75" customHeight="1" x14ac:dyDescent="0.25">
      <c r="A559" s="277"/>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row>
    <row r="560" spans="1:26" ht="12.75" customHeight="1" x14ac:dyDescent="0.25">
      <c r="A560" s="277"/>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row>
    <row r="561" spans="1:26" ht="12.75" customHeight="1" x14ac:dyDescent="0.25">
      <c r="A561" s="277"/>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row>
    <row r="562" spans="1:26" ht="12.75" customHeight="1" x14ac:dyDescent="0.25">
      <c r="A562" s="277"/>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row>
    <row r="563" spans="1:26" ht="12.75" customHeight="1" x14ac:dyDescent="0.25">
      <c r="A563" s="277"/>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row>
    <row r="564" spans="1:26" ht="12.75" customHeight="1" x14ac:dyDescent="0.25">
      <c r="A564" s="277"/>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row>
    <row r="565" spans="1:26" ht="12.75" customHeight="1" x14ac:dyDescent="0.25">
      <c r="A565" s="277"/>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row>
    <row r="566" spans="1:26" ht="12.75" customHeight="1" x14ac:dyDescent="0.25">
      <c r="A566" s="277"/>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row>
    <row r="567" spans="1:26" ht="12.75" customHeight="1" x14ac:dyDescent="0.25">
      <c r="A567" s="277"/>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row>
    <row r="568" spans="1:26" ht="12.75" customHeight="1" x14ac:dyDescent="0.25">
      <c r="A568" s="277"/>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row>
    <row r="569" spans="1:26" ht="12.75" customHeight="1" x14ac:dyDescent="0.25">
      <c r="A569" s="277"/>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row>
    <row r="570" spans="1:26" ht="12.75" customHeight="1" x14ac:dyDescent="0.25">
      <c r="A570" s="277"/>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row>
    <row r="571" spans="1:26" ht="12.75" customHeight="1" x14ac:dyDescent="0.25">
      <c r="A571" s="277"/>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row>
    <row r="572" spans="1:26" ht="12.75" customHeight="1" x14ac:dyDescent="0.25">
      <c r="A572" s="277"/>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row>
    <row r="573" spans="1:26" ht="12.75" customHeight="1" x14ac:dyDescent="0.25">
      <c r="A573" s="277"/>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row>
    <row r="574" spans="1:26" ht="12.75" customHeight="1" x14ac:dyDescent="0.25">
      <c r="A574" s="277"/>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row>
    <row r="575" spans="1:26" ht="12.75" customHeight="1" x14ac:dyDescent="0.25">
      <c r="A575" s="277"/>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row>
    <row r="576" spans="1:26" ht="12.75" customHeight="1" x14ac:dyDescent="0.25">
      <c r="A576" s="277"/>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row>
    <row r="577" spans="1:26" ht="12.75" customHeight="1" x14ac:dyDescent="0.25">
      <c r="A577" s="277"/>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row>
    <row r="578" spans="1:26" ht="12.75" customHeight="1" x14ac:dyDescent="0.25">
      <c r="A578" s="277"/>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row>
    <row r="579" spans="1:26" ht="12.75" customHeight="1" x14ac:dyDescent="0.25">
      <c r="A579" s="277"/>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row>
    <row r="580" spans="1:26" ht="12.75" customHeight="1" x14ac:dyDescent="0.25">
      <c r="A580" s="277"/>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row>
    <row r="581" spans="1:26" ht="12.75" customHeight="1" x14ac:dyDescent="0.25">
      <c r="A581" s="277"/>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row>
    <row r="582" spans="1:26" ht="12.75" customHeight="1" x14ac:dyDescent="0.25">
      <c r="A582" s="277"/>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row>
    <row r="583" spans="1:26" ht="12.75" customHeight="1" x14ac:dyDescent="0.25">
      <c r="A583" s="277"/>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row>
    <row r="584" spans="1:26" ht="12.75" customHeight="1" x14ac:dyDescent="0.25">
      <c r="A584" s="277"/>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row>
    <row r="585" spans="1:26" ht="12.75" customHeight="1" x14ac:dyDescent="0.25">
      <c r="A585" s="277"/>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row>
    <row r="586" spans="1:26" ht="12.75" customHeight="1" x14ac:dyDescent="0.25">
      <c r="A586" s="277"/>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row>
    <row r="587" spans="1:26" ht="12.75" customHeight="1" x14ac:dyDescent="0.25">
      <c r="A587" s="277"/>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row>
    <row r="588" spans="1:26" ht="12.75" customHeight="1" x14ac:dyDescent="0.25">
      <c r="A588" s="277"/>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row>
    <row r="589" spans="1:26" ht="12.75" customHeight="1" x14ac:dyDescent="0.25">
      <c r="A589" s="277"/>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row>
    <row r="590" spans="1:26" ht="12.75" customHeight="1" x14ac:dyDescent="0.25">
      <c r="A590" s="277"/>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row>
    <row r="591" spans="1:26" ht="12.75" customHeight="1" x14ac:dyDescent="0.25">
      <c r="A591" s="277"/>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row>
    <row r="592" spans="1:26" ht="12.75" customHeight="1" x14ac:dyDescent="0.25">
      <c r="A592" s="277"/>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row>
    <row r="593" spans="1:26" ht="12.75" customHeight="1" x14ac:dyDescent="0.25">
      <c r="A593" s="277"/>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row>
    <row r="594" spans="1:26" ht="12.75" customHeight="1" x14ac:dyDescent="0.25">
      <c r="A594" s="277"/>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row>
    <row r="595" spans="1:26" ht="12.75" customHeight="1" x14ac:dyDescent="0.25">
      <c r="A595" s="277"/>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row>
    <row r="596" spans="1:26" ht="12.75" customHeight="1" x14ac:dyDescent="0.25">
      <c r="A596" s="277"/>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row>
    <row r="597" spans="1:26" ht="12.75" customHeight="1" x14ac:dyDescent="0.25">
      <c r="A597" s="277"/>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row>
    <row r="598" spans="1:26" ht="12.75" customHeight="1" x14ac:dyDescent="0.25">
      <c r="A598" s="277"/>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row>
    <row r="599" spans="1:26" ht="12.75" customHeight="1" x14ac:dyDescent="0.25">
      <c r="A599" s="277"/>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row>
    <row r="600" spans="1:26" ht="12.75" customHeight="1" x14ac:dyDescent="0.25">
      <c r="A600" s="277"/>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row>
    <row r="601" spans="1:26" ht="12.75" customHeight="1" x14ac:dyDescent="0.25">
      <c r="A601" s="277"/>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row>
    <row r="602" spans="1:26" ht="12.75" customHeight="1" x14ac:dyDescent="0.25">
      <c r="A602" s="277"/>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row>
    <row r="603" spans="1:26" ht="12.75" customHeight="1" x14ac:dyDescent="0.25">
      <c r="A603" s="277"/>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row>
    <row r="604" spans="1:26" ht="12.75" customHeight="1" x14ac:dyDescent="0.25">
      <c r="A604" s="277"/>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row>
    <row r="605" spans="1:26" ht="12.75" customHeight="1" x14ac:dyDescent="0.25">
      <c r="A605" s="277"/>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row>
    <row r="606" spans="1:26" ht="12.75" customHeight="1" x14ac:dyDescent="0.25">
      <c r="A606" s="277"/>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row>
    <row r="607" spans="1:26" ht="12.75" customHeight="1" x14ac:dyDescent="0.25">
      <c r="A607" s="277"/>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row>
    <row r="608" spans="1:26" ht="12.75" customHeight="1" x14ac:dyDescent="0.25">
      <c r="A608" s="277"/>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row>
    <row r="609" spans="1:26" ht="12.75" customHeight="1" x14ac:dyDescent="0.25">
      <c r="A609" s="277"/>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row>
    <row r="610" spans="1:26" ht="12.75" customHeight="1" x14ac:dyDescent="0.25">
      <c r="A610" s="277"/>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row>
    <row r="611" spans="1:26" ht="12.75" customHeight="1" x14ac:dyDescent="0.25">
      <c r="A611" s="277"/>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row>
    <row r="612" spans="1:26" ht="12.75" customHeight="1" x14ac:dyDescent="0.25">
      <c r="A612" s="277"/>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row>
    <row r="613" spans="1:26" ht="12.75" customHeight="1" x14ac:dyDescent="0.25">
      <c r="A613" s="277"/>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row>
    <row r="614" spans="1:26" ht="12.75" customHeight="1" x14ac:dyDescent="0.25">
      <c r="A614" s="277"/>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row>
    <row r="615" spans="1:26" ht="12.75" customHeight="1" x14ac:dyDescent="0.25">
      <c r="A615" s="277"/>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row>
    <row r="616" spans="1:26" ht="12.75" customHeight="1" x14ac:dyDescent="0.25">
      <c r="A616" s="277"/>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row>
    <row r="617" spans="1:26" ht="12.75" customHeight="1" x14ac:dyDescent="0.25">
      <c r="A617" s="277"/>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row>
    <row r="618" spans="1:26" ht="12.75" customHeight="1" x14ac:dyDescent="0.25">
      <c r="A618" s="277"/>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row>
    <row r="619" spans="1:26" ht="12.75" customHeight="1" x14ac:dyDescent="0.25">
      <c r="A619" s="277"/>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row>
    <row r="620" spans="1:26" ht="12.75" customHeight="1" x14ac:dyDescent="0.25">
      <c r="A620" s="277"/>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row>
    <row r="621" spans="1:26" ht="12.75" customHeight="1" x14ac:dyDescent="0.25">
      <c r="A621" s="277"/>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row>
    <row r="622" spans="1:26" ht="12.75" customHeight="1" x14ac:dyDescent="0.25">
      <c r="A622" s="277"/>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row>
    <row r="623" spans="1:26" ht="12.75" customHeight="1" x14ac:dyDescent="0.25">
      <c r="A623" s="277"/>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row>
    <row r="624" spans="1:26" ht="12.75" customHeight="1" x14ac:dyDescent="0.25">
      <c r="A624" s="277"/>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row>
    <row r="625" spans="1:26" ht="12.75" customHeight="1" x14ac:dyDescent="0.25">
      <c r="A625" s="277"/>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row>
    <row r="626" spans="1:26" ht="12.75" customHeight="1" x14ac:dyDescent="0.25">
      <c r="A626" s="277"/>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row>
    <row r="627" spans="1:26" ht="12.75" customHeight="1" x14ac:dyDescent="0.25">
      <c r="A627" s="277"/>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row>
    <row r="628" spans="1:26" ht="12.75" customHeight="1" x14ac:dyDescent="0.25">
      <c r="A628" s="277"/>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row>
    <row r="629" spans="1:26" ht="12.75" customHeight="1" x14ac:dyDescent="0.25">
      <c r="A629" s="277"/>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row>
    <row r="630" spans="1:26" ht="12.75" customHeight="1" x14ac:dyDescent="0.25">
      <c r="A630" s="277"/>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row>
    <row r="631" spans="1:26" ht="12.75" customHeight="1" x14ac:dyDescent="0.25">
      <c r="A631" s="277"/>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row>
    <row r="632" spans="1:26" ht="12.75" customHeight="1" x14ac:dyDescent="0.25">
      <c r="A632" s="277"/>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row>
    <row r="633" spans="1:26" ht="12.75" customHeight="1" x14ac:dyDescent="0.25">
      <c r="A633" s="277"/>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row>
    <row r="634" spans="1:26" ht="12.75" customHeight="1" x14ac:dyDescent="0.25">
      <c r="A634" s="277"/>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row>
    <row r="635" spans="1:26" ht="12.75" customHeight="1" x14ac:dyDescent="0.25">
      <c r="A635" s="277"/>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row>
    <row r="636" spans="1:26" ht="12.75" customHeight="1" x14ac:dyDescent="0.25">
      <c r="A636" s="277"/>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row>
    <row r="637" spans="1:26" ht="12.75" customHeight="1" x14ac:dyDescent="0.25">
      <c r="A637" s="277"/>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row>
    <row r="638" spans="1:26" ht="12.75" customHeight="1" x14ac:dyDescent="0.25">
      <c r="A638" s="277"/>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row>
    <row r="639" spans="1:26" ht="12.75" customHeight="1" x14ac:dyDescent="0.25">
      <c r="A639" s="277"/>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row>
    <row r="640" spans="1:26" ht="12.75" customHeight="1" x14ac:dyDescent="0.25">
      <c r="A640" s="277"/>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row>
    <row r="641" spans="1:26" ht="12.75" customHeight="1" x14ac:dyDescent="0.25">
      <c r="A641" s="277"/>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row>
    <row r="642" spans="1:26" ht="12.75" customHeight="1" x14ac:dyDescent="0.25">
      <c r="A642" s="277"/>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row>
    <row r="643" spans="1:26" ht="12.75" customHeight="1" x14ac:dyDescent="0.25">
      <c r="A643" s="277"/>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row>
    <row r="644" spans="1:26" ht="12.75" customHeight="1" x14ac:dyDescent="0.25">
      <c r="A644" s="277"/>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row>
    <row r="645" spans="1:26" ht="12.75" customHeight="1" x14ac:dyDescent="0.25">
      <c r="A645" s="277"/>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row>
    <row r="646" spans="1:26" ht="12.75" customHeight="1" x14ac:dyDescent="0.25">
      <c r="A646" s="277"/>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row>
    <row r="647" spans="1:26" ht="12.75" customHeight="1" x14ac:dyDescent="0.25">
      <c r="A647" s="277"/>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row>
    <row r="648" spans="1:26" ht="12.75" customHeight="1" x14ac:dyDescent="0.25">
      <c r="A648" s="277"/>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row>
    <row r="649" spans="1:26" ht="12.75" customHeight="1" x14ac:dyDescent="0.25">
      <c r="A649" s="277"/>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row>
    <row r="650" spans="1:26" ht="12.75" customHeight="1" x14ac:dyDescent="0.25">
      <c r="A650" s="277"/>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row>
    <row r="651" spans="1:26" ht="12.75" customHeight="1" x14ac:dyDescent="0.25">
      <c r="A651" s="277"/>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row>
    <row r="652" spans="1:26" ht="12.75" customHeight="1" x14ac:dyDescent="0.25">
      <c r="A652" s="277"/>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row>
    <row r="653" spans="1:26" ht="12.75" customHeight="1" x14ac:dyDescent="0.25">
      <c r="A653" s="277"/>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row>
    <row r="654" spans="1:26" ht="12.75" customHeight="1" x14ac:dyDescent="0.25">
      <c r="A654" s="277"/>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row>
    <row r="655" spans="1:26" ht="12.75" customHeight="1" x14ac:dyDescent="0.25">
      <c r="A655" s="277"/>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row>
    <row r="656" spans="1:26" ht="12.75" customHeight="1" x14ac:dyDescent="0.25">
      <c r="A656" s="277"/>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row>
    <row r="657" spans="1:26" ht="12.75" customHeight="1" x14ac:dyDescent="0.25">
      <c r="A657" s="277"/>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row>
    <row r="658" spans="1:26" ht="12.75" customHeight="1" x14ac:dyDescent="0.25">
      <c r="A658" s="277"/>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row>
    <row r="659" spans="1:26" ht="12.75" customHeight="1" x14ac:dyDescent="0.25">
      <c r="A659" s="277"/>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row>
    <row r="660" spans="1:26" ht="12.75" customHeight="1" x14ac:dyDescent="0.25">
      <c r="A660" s="277"/>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row>
    <row r="661" spans="1:26" ht="12.75" customHeight="1" x14ac:dyDescent="0.25">
      <c r="A661" s="277"/>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row>
    <row r="662" spans="1:26" ht="12.75" customHeight="1" x14ac:dyDescent="0.25">
      <c r="A662" s="277"/>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row>
    <row r="663" spans="1:26" ht="12.75" customHeight="1" x14ac:dyDescent="0.25">
      <c r="A663" s="277"/>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row>
    <row r="664" spans="1:26" ht="12.75" customHeight="1" x14ac:dyDescent="0.25">
      <c r="A664" s="277"/>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row>
    <row r="665" spans="1:26" ht="12.75" customHeight="1" x14ac:dyDescent="0.25">
      <c r="A665" s="277"/>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row>
    <row r="666" spans="1:26" ht="12.75" customHeight="1" x14ac:dyDescent="0.25">
      <c r="A666" s="277"/>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row>
    <row r="667" spans="1:26" ht="12.75" customHeight="1" x14ac:dyDescent="0.25">
      <c r="A667" s="277"/>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row>
    <row r="668" spans="1:26" ht="12.75" customHeight="1" x14ac:dyDescent="0.25">
      <c r="A668" s="277"/>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row>
    <row r="669" spans="1:26" ht="12.75" customHeight="1" x14ac:dyDescent="0.25">
      <c r="A669" s="277"/>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row>
    <row r="670" spans="1:26" ht="12.75" customHeight="1" x14ac:dyDescent="0.25">
      <c r="A670" s="277"/>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row>
    <row r="671" spans="1:26" ht="12.75" customHeight="1" x14ac:dyDescent="0.25">
      <c r="A671" s="277"/>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row>
    <row r="672" spans="1:26" ht="12.75" customHeight="1" x14ac:dyDescent="0.25">
      <c r="A672" s="277"/>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row>
    <row r="673" spans="1:26" ht="12.75" customHeight="1" x14ac:dyDescent="0.25">
      <c r="A673" s="277"/>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row>
    <row r="674" spans="1:26" ht="12.75" customHeight="1" x14ac:dyDescent="0.25">
      <c r="A674" s="277"/>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row>
    <row r="675" spans="1:26" ht="12.75" customHeight="1" x14ac:dyDescent="0.25">
      <c r="A675" s="277"/>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row>
    <row r="676" spans="1:26" ht="12.75" customHeight="1" x14ac:dyDescent="0.25">
      <c r="A676" s="277"/>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row>
    <row r="677" spans="1:26" ht="12.75" customHeight="1" x14ac:dyDescent="0.25">
      <c r="A677" s="277"/>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row>
    <row r="678" spans="1:26" ht="12.75" customHeight="1" x14ac:dyDescent="0.25">
      <c r="A678" s="277"/>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row>
    <row r="679" spans="1:26" ht="12.75" customHeight="1" x14ac:dyDescent="0.25">
      <c r="A679" s="277"/>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row>
    <row r="680" spans="1:26" ht="12.75" customHeight="1" x14ac:dyDescent="0.25">
      <c r="A680" s="277"/>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row>
    <row r="681" spans="1:26" ht="12.75" customHeight="1" x14ac:dyDescent="0.25">
      <c r="A681" s="277"/>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row>
    <row r="682" spans="1:26" ht="12.75" customHeight="1" x14ac:dyDescent="0.25">
      <c r="A682" s="277"/>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row>
    <row r="683" spans="1:26" ht="12.75" customHeight="1" x14ac:dyDescent="0.25">
      <c r="A683" s="277"/>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row>
    <row r="684" spans="1:26" ht="12.75" customHeight="1" x14ac:dyDescent="0.25">
      <c r="A684" s="277"/>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row>
    <row r="685" spans="1:26" ht="12.75" customHeight="1" x14ac:dyDescent="0.25">
      <c r="A685" s="277"/>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row>
    <row r="686" spans="1:26" ht="12.75" customHeight="1" x14ac:dyDescent="0.25">
      <c r="A686" s="277"/>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row>
    <row r="687" spans="1:26" ht="12.75" customHeight="1" x14ac:dyDescent="0.25">
      <c r="A687" s="277"/>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row>
    <row r="688" spans="1:26" ht="12.75" customHeight="1" x14ac:dyDescent="0.25">
      <c r="A688" s="277"/>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row>
    <row r="689" spans="1:26" ht="12.75" customHeight="1" x14ac:dyDescent="0.25">
      <c r="A689" s="277"/>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row>
    <row r="690" spans="1:26" ht="12.75" customHeight="1" x14ac:dyDescent="0.25">
      <c r="A690" s="277"/>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row>
    <row r="691" spans="1:26" ht="12.75" customHeight="1" x14ac:dyDescent="0.25">
      <c r="A691" s="277"/>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row>
    <row r="692" spans="1:26" ht="12.75" customHeight="1" x14ac:dyDescent="0.25">
      <c r="A692" s="277"/>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row>
    <row r="693" spans="1:26" ht="12.75" customHeight="1" x14ac:dyDescent="0.25">
      <c r="A693" s="277"/>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row>
    <row r="694" spans="1:26" ht="12.75" customHeight="1" x14ac:dyDescent="0.25">
      <c r="A694" s="277"/>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row>
    <row r="695" spans="1:26" ht="12.75" customHeight="1" x14ac:dyDescent="0.25">
      <c r="A695" s="277"/>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row>
    <row r="696" spans="1:26" ht="12.75" customHeight="1" x14ac:dyDescent="0.25">
      <c r="A696" s="277"/>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row>
    <row r="697" spans="1:26" ht="12.75" customHeight="1" x14ac:dyDescent="0.25">
      <c r="A697" s="277"/>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row>
    <row r="698" spans="1:26" ht="12.75" customHeight="1" x14ac:dyDescent="0.25">
      <c r="A698" s="277"/>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row>
    <row r="699" spans="1:26" ht="12.75" customHeight="1" x14ac:dyDescent="0.25">
      <c r="A699" s="277"/>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row>
    <row r="700" spans="1:26" ht="12.75" customHeight="1" x14ac:dyDescent="0.25">
      <c r="A700" s="277"/>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row>
    <row r="701" spans="1:26" ht="12.75" customHeight="1" x14ac:dyDescent="0.25">
      <c r="A701" s="277"/>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row>
    <row r="702" spans="1:26" ht="12.75" customHeight="1" x14ac:dyDescent="0.25">
      <c r="A702" s="277"/>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row>
    <row r="703" spans="1:26" ht="12.75" customHeight="1" x14ac:dyDescent="0.25">
      <c r="A703" s="277"/>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row>
    <row r="704" spans="1:26" ht="12.75" customHeight="1" x14ac:dyDescent="0.25">
      <c r="A704" s="277"/>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row>
    <row r="705" spans="1:26" ht="12.75" customHeight="1" x14ac:dyDescent="0.25">
      <c r="A705" s="277"/>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row>
    <row r="706" spans="1:26" ht="12.75" customHeight="1" x14ac:dyDescent="0.25">
      <c r="A706" s="277"/>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row>
    <row r="707" spans="1:26" ht="12.75" customHeight="1" x14ac:dyDescent="0.25">
      <c r="A707" s="277"/>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row>
    <row r="708" spans="1:26" ht="12.75" customHeight="1" x14ac:dyDescent="0.25">
      <c r="A708" s="277"/>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row>
    <row r="709" spans="1:26" ht="12.75" customHeight="1" x14ac:dyDescent="0.25">
      <c r="A709" s="277"/>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row>
    <row r="710" spans="1:26" ht="12.75" customHeight="1" x14ac:dyDescent="0.25">
      <c r="A710" s="277"/>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row>
    <row r="711" spans="1:26" ht="12.75" customHeight="1" x14ac:dyDescent="0.25">
      <c r="A711" s="277"/>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row>
    <row r="712" spans="1:26" ht="12.75" customHeight="1" x14ac:dyDescent="0.25">
      <c r="A712" s="277"/>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row>
    <row r="713" spans="1:26" ht="12.75" customHeight="1" x14ac:dyDescent="0.25">
      <c r="A713" s="277"/>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row>
    <row r="714" spans="1:26" ht="12.75" customHeight="1" x14ac:dyDescent="0.25">
      <c r="A714" s="277"/>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row>
    <row r="715" spans="1:26" ht="12.75" customHeight="1" x14ac:dyDescent="0.25">
      <c r="A715" s="277"/>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row>
    <row r="716" spans="1:26" ht="12.75" customHeight="1" x14ac:dyDescent="0.25">
      <c r="A716" s="277"/>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row>
    <row r="717" spans="1:26" ht="12.75" customHeight="1" x14ac:dyDescent="0.25">
      <c r="A717" s="277"/>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row>
    <row r="718" spans="1:26" ht="12.75" customHeight="1" x14ac:dyDescent="0.25">
      <c r="A718" s="277"/>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row>
    <row r="719" spans="1:26" ht="12.75" customHeight="1" x14ac:dyDescent="0.25">
      <c r="A719" s="277"/>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row>
    <row r="720" spans="1:26" ht="12.75" customHeight="1" x14ac:dyDescent="0.25">
      <c r="A720" s="277"/>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row>
    <row r="721" spans="1:26" ht="12.75" customHeight="1" x14ac:dyDescent="0.25">
      <c r="A721" s="277"/>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row>
    <row r="722" spans="1:26" ht="12.75" customHeight="1" x14ac:dyDescent="0.25">
      <c r="A722" s="277"/>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row>
    <row r="723" spans="1:26" ht="12.75" customHeight="1" x14ac:dyDescent="0.25">
      <c r="A723" s="277"/>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row>
    <row r="724" spans="1:26" ht="12.75" customHeight="1" x14ac:dyDescent="0.25">
      <c r="A724" s="277"/>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row>
    <row r="725" spans="1:26" ht="12.75" customHeight="1" x14ac:dyDescent="0.25">
      <c r="A725" s="277"/>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row>
    <row r="726" spans="1:26" ht="12.75" customHeight="1" x14ac:dyDescent="0.25">
      <c r="A726" s="277"/>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row>
    <row r="727" spans="1:26" ht="12.75" customHeight="1" x14ac:dyDescent="0.25">
      <c r="A727" s="277"/>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row>
    <row r="728" spans="1:26" ht="12.75" customHeight="1" x14ac:dyDescent="0.25">
      <c r="A728" s="277"/>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row>
    <row r="729" spans="1:26" ht="12.75" customHeight="1" x14ac:dyDescent="0.25">
      <c r="A729" s="277"/>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row>
    <row r="730" spans="1:26" ht="12.75" customHeight="1" x14ac:dyDescent="0.25">
      <c r="A730" s="277"/>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row>
    <row r="731" spans="1:26" ht="12.75" customHeight="1" x14ac:dyDescent="0.25">
      <c r="A731" s="277"/>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row>
    <row r="732" spans="1:26" ht="12.75" customHeight="1" x14ac:dyDescent="0.25">
      <c r="A732" s="277"/>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row>
    <row r="733" spans="1:26" ht="12.75" customHeight="1" x14ac:dyDescent="0.25">
      <c r="A733" s="277"/>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row>
    <row r="734" spans="1:26" ht="12.75" customHeight="1" x14ac:dyDescent="0.25">
      <c r="A734" s="277"/>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row>
    <row r="735" spans="1:26" ht="12.75" customHeight="1" x14ac:dyDescent="0.25">
      <c r="A735" s="277"/>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row>
    <row r="736" spans="1:26" ht="12.75" customHeight="1" x14ac:dyDescent="0.25">
      <c r="A736" s="277"/>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row>
    <row r="737" spans="1:26" ht="12.75" customHeight="1" x14ac:dyDescent="0.25">
      <c r="A737" s="277"/>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row>
    <row r="738" spans="1:26" ht="12.75" customHeight="1" x14ac:dyDescent="0.25">
      <c r="A738" s="277"/>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row>
    <row r="739" spans="1:26" ht="12.75" customHeight="1" x14ac:dyDescent="0.25">
      <c r="A739" s="277"/>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row>
    <row r="740" spans="1:26" ht="12.75" customHeight="1" x14ac:dyDescent="0.25">
      <c r="A740" s="277"/>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row>
    <row r="741" spans="1:26" ht="12.75" customHeight="1" x14ac:dyDescent="0.25">
      <c r="A741" s="277"/>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row>
    <row r="742" spans="1:26" ht="12.75" customHeight="1" x14ac:dyDescent="0.25">
      <c r="A742" s="277"/>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row>
    <row r="743" spans="1:26" ht="12.75" customHeight="1" x14ac:dyDescent="0.25">
      <c r="A743" s="277"/>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row>
    <row r="744" spans="1:26" ht="12.75" customHeight="1" x14ac:dyDescent="0.25">
      <c r="A744" s="277"/>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row>
    <row r="745" spans="1:26" ht="12.75" customHeight="1" x14ac:dyDescent="0.25">
      <c r="A745" s="277"/>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row>
    <row r="746" spans="1:26" ht="12.75" customHeight="1" x14ac:dyDescent="0.25">
      <c r="A746" s="277"/>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row>
    <row r="747" spans="1:26" ht="12.75" customHeight="1" x14ac:dyDescent="0.25">
      <c r="A747" s="277"/>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row>
    <row r="748" spans="1:26" ht="12.75" customHeight="1" x14ac:dyDescent="0.25">
      <c r="A748" s="277"/>
      <c r="B748" s="277"/>
      <c r="C748" s="277"/>
      <c r="D748" s="277"/>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row>
    <row r="749" spans="1:26" ht="12.75" customHeight="1" x14ac:dyDescent="0.25">
      <c r="A749" s="277"/>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row>
    <row r="750" spans="1:26" ht="12.75" customHeight="1" x14ac:dyDescent="0.25">
      <c r="A750" s="277"/>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row>
    <row r="751" spans="1:26" ht="12.75" customHeight="1" x14ac:dyDescent="0.25">
      <c r="A751" s="277"/>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row>
    <row r="752" spans="1:26" ht="12.75" customHeight="1" x14ac:dyDescent="0.25">
      <c r="A752" s="277"/>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row>
    <row r="753" spans="1:26" ht="12.75" customHeight="1" x14ac:dyDescent="0.25">
      <c r="A753" s="277"/>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row>
    <row r="754" spans="1:26" ht="12.75" customHeight="1" x14ac:dyDescent="0.25">
      <c r="A754" s="277"/>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row>
    <row r="755" spans="1:26" ht="12.75" customHeight="1" x14ac:dyDescent="0.25">
      <c r="A755" s="277"/>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row>
    <row r="756" spans="1:26" ht="12.75" customHeight="1" x14ac:dyDescent="0.25">
      <c r="A756" s="277"/>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row>
    <row r="757" spans="1:26" ht="12.75" customHeight="1" x14ac:dyDescent="0.25">
      <c r="A757" s="277"/>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row>
    <row r="758" spans="1:26" ht="12.75" customHeight="1" x14ac:dyDescent="0.25">
      <c r="A758" s="277"/>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row>
    <row r="759" spans="1:26" ht="12.75" customHeight="1" x14ac:dyDescent="0.25">
      <c r="A759" s="277"/>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row>
    <row r="760" spans="1:26" ht="12.75" customHeight="1" x14ac:dyDescent="0.25">
      <c r="A760" s="277"/>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row>
    <row r="761" spans="1:26" ht="12.75" customHeight="1" x14ac:dyDescent="0.25">
      <c r="A761" s="277"/>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row>
    <row r="762" spans="1:26" ht="12.75" customHeight="1" x14ac:dyDescent="0.25">
      <c r="A762" s="277"/>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row>
    <row r="763" spans="1:26" ht="12.75" customHeight="1" x14ac:dyDescent="0.25">
      <c r="A763" s="277"/>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row>
    <row r="764" spans="1:26" ht="12.75" customHeight="1" x14ac:dyDescent="0.25">
      <c r="A764" s="277"/>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row>
    <row r="765" spans="1:26" ht="12.75" customHeight="1" x14ac:dyDescent="0.25">
      <c r="A765" s="277"/>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row>
    <row r="766" spans="1:26" ht="12.75" customHeight="1" x14ac:dyDescent="0.25">
      <c r="A766" s="277"/>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row>
    <row r="767" spans="1:26" ht="12.75" customHeight="1" x14ac:dyDescent="0.25">
      <c r="A767" s="277"/>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row>
    <row r="768" spans="1:26" ht="12.75" customHeight="1" x14ac:dyDescent="0.25">
      <c r="A768" s="277"/>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row>
    <row r="769" spans="1:26" ht="12.75" customHeight="1" x14ac:dyDescent="0.25">
      <c r="A769" s="277"/>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row>
    <row r="770" spans="1:26" ht="12.75" customHeight="1" x14ac:dyDescent="0.25">
      <c r="A770" s="277"/>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row>
    <row r="771" spans="1:26" ht="12.75" customHeight="1" x14ac:dyDescent="0.25">
      <c r="A771" s="277"/>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row>
    <row r="772" spans="1:26" ht="12.75" customHeight="1" x14ac:dyDescent="0.25">
      <c r="A772" s="277"/>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row>
    <row r="773" spans="1:26" ht="12.75" customHeight="1" x14ac:dyDescent="0.25">
      <c r="A773" s="277"/>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row>
    <row r="774" spans="1:26" ht="12.75" customHeight="1" x14ac:dyDescent="0.25">
      <c r="A774" s="277"/>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row>
    <row r="775" spans="1:26" ht="12.75" customHeight="1" x14ac:dyDescent="0.25">
      <c r="A775" s="277"/>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row>
    <row r="776" spans="1:26" ht="12.75" customHeight="1" x14ac:dyDescent="0.25">
      <c r="A776" s="277"/>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row>
    <row r="777" spans="1:26" ht="12.75" customHeight="1" x14ac:dyDescent="0.25">
      <c r="A777" s="277"/>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row>
    <row r="778" spans="1:26" ht="12.75" customHeight="1" x14ac:dyDescent="0.25">
      <c r="A778" s="277"/>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row>
    <row r="779" spans="1:26" ht="12.75" customHeight="1" x14ac:dyDescent="0.25">
      <c r="A779" s="277"/>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row>
    <row r="780" spans="1:26" ht="12.75" customHeight="1" x14ac:dyDescent="0.25">
      <c r="A780" s="277"/>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row>
    <row r="781" spans="1:26" ht="12.75" customHeight="1" x14ac:dyDescent="0.25">
      <c r="A781" s="277"/>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row>
    <row r="782" spans="1:26" ht="12.75" customHeight="1" x14ac:dyDescent="0.25">
      <c r="A782" s="277"/>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row>
    <row r="783" spans="1:26" ht="12.75" customHeight="1" x14ac:dyDescent="0.25">
      <c r="A783" s="277"/>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row>
    <row r="784" spans="1:26" ht="12.75" customHeight="1" x14ac:dyDescent="0.25">
      <c r="A784" s="277"/>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row>
    <row r="785" spans="1:26" ht="12.75" customHeight="1" x14ac:dyDescent="0.25">
      <c r="A785" s="277"/>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row>
    <row r="786" spans="1:26" ht="12.75" customHeight="1" x14ac:dyDescent="0.25">
      <c r="A786" s="277"/>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row>
    <row r="787" spans="1:26" ht="12.75" customHeight="1" x14ac:dyDescent="0.25">
      <c r="A787" s="277"/>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row>
    <row r="788" spans="1:26" ht="12.75" customHeight="1" x14ac:dyDescent="0.25">
      <c r="A788" s="277"/>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row>
    <row r="789" spans="1:26" ht="12.75" customHeight="1" x14ac:dyDescent="0.25">
      <c r="A789" s="277"/>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row>
    <row r="790" spans="1:26" ht="12.75" customHeight="1" x14ac:dyDescent="0.25">
      <c r="A790" s="277"/>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row>
    <row r="791" spans="1:26" ht="12.75" customHeight="1" x14ac:dyDescent="0.25">
      <c r="A791" s="277"/>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row>
    <row r="792" spans="1:26" ht="12.75" customHeight="1" x14ac:dyDescent="0.25">
      <c r="A792" s="277"/>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row>
    <row r="793" spans="1:26" ht="12.75" customHeight="1" x14ac:dyDescent="0.25">
      <c r="A793" s="277"/>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row>
    <row r="794" spans="1:26" ht="12.75" customHeight="1" x14ac:dyDescent="0.25">
      <c r="A794" s="277"/>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row>
    <row r="795" spans="1:26" ht="12.75" customHeight="1" x14ac:dyDescent="0.25">
      <c r="A795" s="277"/>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row>
    <row r="796" spans="1:26" ht="12.75" customHeight="1" x14ac:dyDescent="0.25">
      <c r="A796" s="277"/>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row>
    <row r="797" spans="1:26" ht="12.75" customHeight="1" x14ac:dyDescent="0.25">
      <c r="A797" s="277"/>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row>
    <row r="798" spans="1:26" ht="12.75" customHeight="1" x14ac:dyDescent="0.25">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row>
    <row r="799" spans="1:26" ht="12.75" customHeight="1" x14ac:dyDescent="0.25">
      <c r="A799" s="277"/>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row>
    <row r="800" spans="1:26" ht="12.75" customHeight="1" x14ac:dyDescent="0.25">
      <c r="A800" s="277"/>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row>
    <row r="801" spans="1:26" ht="12.75" customHeight="1" x14ac:dyDescent="0.25">
      <c r="A801" s="277"/>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row>
    <row r="802" spans="1:26" ht="12.75" customHeight="1" x14ac:dyDescent="0.25">
      <c r="A802" s="277"/>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row>
    <row r="803" spans="1:26" ht="12.75" customHeight="1" x14ac:dyDescent="0.25">
      <c r="A803" s="277"/>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row>
    <row r="804" spans="1:26" ht="12.75" customHeight="1" x14ac:dyDescent="0.25">
      <c r="A804" s="277"/>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row>
    <row r="805" spans="1:26" ht="12.75" customHeight="1" x14ac:dyDescent="0.25">
      <c r="A805" s="277"/>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row>
    <row r="806" spans="1:26" ht="12.75" customHeight="1" x14ac:dyDescent="0.25">
      <c r="A806" s="277"/>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row>
    <row r="807" spans="1:26" ht="12.75" customHeight="1" x14ac:dyDescent="0.25">
      <c r="A807" s="277"/>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row>
    <row r="808" spans="1:26" ht="12.75" customHeight="1" x14ac:dyDescent="0.25">
      <c r="A808" s="277"/>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row>
    <row r="809" spans="1:26" ht="12.75" customHeight="1" x14ac:dyDescent="0.25">
      <c r="A809" s="277"/>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row>
    <row r="810" spans="1:26" ht="12.75" customHeight="1" x14ac:dyDescent="0.25">
      <c r="A810" s="277"/>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row>
    <row r="811" spans="1:26" ht="12.75" customHeight="1" x14ac:dyDescent="0.25">
      <c r="A811" s="277"/>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row>
    <row r="812" spans="1:26" ht="12.75" customHeight="1" x14ac:dyDescent="0.25">
      <c r="A812" s="277"/>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row>
    <row r="813" spans="1:26" ht="12.75" customHeight="1" x14ac:dyDescent="0.25">
      <c r="A813" s="277"/>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row>
    <row r="814" spans="1:26" ht="12.75" customHeight="1" x14ac:dyDescent="0.25">
      <c r="A814" s="277"/>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row>
    <row r="815" spans="1:26" ht="12.75" customHeight="1" x14ac:dyDescent="0.25">
      <c r="A815" s="277"/>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row>
    <row r="816" spans="1:26" ht="12.75" customHeight="1" x14ac:dyDescent="0.25">
      <c r="A816" s="277"/>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row>
    <row r="817" spans="1:26" ht="12.75" customHeight="1" x14ac:dyDescent="0.25">
      <c r="A817" s="277"/>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row>
    <row r="818" spans="1:26" ht="12.75" customHeight="1" x14ac:dyDescent="0.25">
      <c r="A818" s="277"/>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row>
    <row r="819" spans="1:26" ht="12.75" customHeight="1" x14ac:dyDescent="0.25">
      <c r="A819" s="277"/>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row>
    <row r="820" spans="1:26" ht="12.75" customHeight="1" x14ac:dyDescent="0.25">
      <c r="A820" s="277"/>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row>
    <row r="821" spans="1:26" ht="12.75" customHeight="1" x14ac:dyDescent="0.25">
      <c r="A821" s="277"/>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row>
    <row r="822" spans="1:26" ht="12.75" customHeight="1" x14ac:dyDescent="0.25">
      <c r="A822" s="277"/>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row>
    <row r="823" spans="1:26" ht="12.75" customHeight="1" x14ac:dyDescent="0.25">
      <c r="A823" s="277"/>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row>
    <row r="824" spans="1:26" ht="12.75" customHeight="1" x14ac:dyDescent="0.25">
      <c r="A824" s="277"/>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row>
    <row r="825" spans="1:26" ht="12.75" customHeight="1" x14ac:dyDescent="0.25">
      <c r="A825" s="277"/>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row>
    <row r="826" spans="1:26" ht="12.75" customHeight="1" x14ac:dyDescent="0.25">
      <c r="A826" s="277"/>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row>
    <row r="827" spans="1:26" ht="12.75" customHeight="1" x14ac:dyDescent="0.25">
      <c r="A827" s="277"/>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row>
    <row r="828" spans="1:26" ht="12.75" customHeight="1" x14ac:dyDescent="0.25">
      <c r="A828" s="277"/>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row>
    <row r="829" spans="1:26" ht="12.75" customHeight="1" x14ac:dyDescent="0.25">
      <c r="A829" s="277"/>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row>
    <row r="830" spans="1:26" ht="12.75" customHeight="1" x14ac:dyDescent="0.25">
      <c r="A830" s="277"/>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row>
    <row r="831" spans="1:26" ht="12.75" customHeight="1" x14ac:dyDescent="0.25">
      <c r="A831" s="277"/>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row>
    <row r="832" spans="1:26" ht="12.75" customHeight="1" x14ac:dyDescent="0.25">
      <c r="A832" s="277"/>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row>
    <row r="833" spans="1:26" ht="12.75" customHeight="1" x14ac:dyDescent="0.25">
      <c r="A833" s="277"/>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row>
    <row r="834" spans="1:26" ht="12.75" customHeight="1" x14ac:dyDescent="0.25">
      <c r="A834" s="277"/>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row>
    <row r="835" spans="1:26" ht="12.75" customHeight="1" x14ac:dyDescent="0.25">
      <c r="A835" s="277"/>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row>
    <row r="836" spans="1:26" ht="12.75" customHeight="1" x14ac:dyDescent="0.25">
      <c r="A836" s="277"/>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row>
    <row r="837" spans="1:26" ht="12.75" customHeight="1" x14ac:dyDescent="0.25">
      <c r="A837" s="277"/>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row>
    <row r="838" spans="1:26" ht="12.75" customHeight="1" x14ac:dyDescent="0.25">
      <c r="A838" s="277"/>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row>
    <row r="839" spans="1:26" ht="12.75" customHeight="1" x14ac:dyDescent="0.25">
      <c r="A839" s="277"/>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row>
    <row r="840" spans="1:26" ht="12.75" customHeight="1" x14ac:dyDescent="0.25">
      <c r="A840" s="277"/>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row>
    <row r="841" spans="1:26" ht="12.75" customHeight="1" x14ac:dyDescent="0.25">
      <c r="A841" s="277"/>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row>
    <row r="842" spans="1:26" ht="12.75" customHeight="1" x14ac:dyDescent="0.25">
      <c r="A842" s="277"/>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row>
    <row r="843" spans="1:26" ht="12.75" customHeight="1" x14ac:dyDescent="0.25">
      <c r="A843" s="277"/>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row>
    <row r="844" spans="1:26" ht="12.75" customHeight="1" x14ac:dyDescent="0.25">
      <c r="A844" s="277"/>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row>
    <row r="845" spans="1:26" ht="12.75" customHeight="1" x14ac:dyDescent="0.25">
      <c r="A845" s="277"/>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row>
    <row r="846" spans="1:26" ht="12.75" customHeight="1" x14ac:dyDescent="0.25">
      <c r="A846" s="277"/>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row>
    <row r="847" spans="1:26" ht="12.75" customHeight="1" x14ac:dyDescent="0.25">
      <c r="A847" s="277"/>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row>
    <row r="848" spans="1:26" ht="12.75" customHeight="1" x14ac:dyDescent="0.25">
      <c r="A848" s="277"/>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row>
    <row r="849" spans="1:26" ht="12.75" customHeight="1" x14ac:dyDescent="0.25">
      <c r="A849" s="277"/>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row>
    <row r="850" spans="1:26" ht="12.75" customHeight="1" x14ac:dyDescent="0.25">
      <c r="A850" s="277"/>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row>
    <row r="851" spans="1:26" ht="12.75" customHeight="1" x14ac:dyDescent="0.25">
      <c r="A851" s="277"/>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row>
    <row r="852" spans="1:26" ht="12.75" customHeight="1" x14ac:dyDescent="0.25">
      <c r="A852" s="277"/>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row>
    <row r="853" spans="1:26" ht="12.75" customHeight="1" x14ac:dyDescent="0.25">
      <c r="A853" s="277"/>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row>
    <row r="854" spans="1:26" ht="12.75" customHeight="1" x14ac:dyDescent="0.25">
      <c r="A854" s="277"/>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row>
    <row r="855" spans="1:26" ht="12.75" customHeight="1" x14ac:dyDescent="0.25">
      <c r="A855" s="277"/>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row>
    <row r="856" spans="1:26" ht="12.75" customHeight="1" x14ac:dyDescent="0.25">
      <c r="A856" s="277"/>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row>
    <row r="857" spans="1:26" ht="12.75" customHeight="1" x14ac:dyDescent="0.25">
      <c r="A857" s="277"/>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row>
    <row r="858" spans="1:26" ht="12.75" customHeight="1" x14ac:dyDescent="0.25">
      <c r="A858" s="277"/>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row>
    <row r="859" spans="1:26" ht="12.75" customHeight="1" x14ac:dyDescent="0.25">
      <c r="A859" s="277"/>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row>
    <row r="860" spans="1:26" ht="12.75" customHeight="1" x14ac:dyDescent="0.25">
      <c r="A860" s="277"/>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row>
    <row r="861" spans="1:26" ht="12.75" customHeight="1" x14ac:dyDescent="0.25">
      <c r="A861" s="277"/>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row>
    <row r="862" spans="1:26" ht="12.75" customHeight="1" x14ac:dyDescent="0.25">
      <c r="A862" s="277"/>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row>
    <row r="863" spans="1:26" ht="12.75" customHeight="1" x14ac:dyDescent="0.25">
      <c r="A863" s="277"/>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row>
    <row r="864" spans="1:26" ht="12.75" customHeight="1" x14ac:dyDescent="0.25">
      <c r="A864" s="277"/>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row>
    <row r="865" spans="1:26" ht="12.75" customHeight="1" x14ac:dyDescent="0.25">
      <c r="A865" s="277"/>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row>
    <row r="866" spans="1:26" ht="12.75" customHeight="1" x14ac:dyDescent="0.25">
      <c r="A866" s="277"/>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row>
    <row r="867" spans="1:26" ht="12.75" customHeight="1" x14ac:dyDescent="0.25">
      <c r="A867" s="277"/>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row>
    <row r="868" spans="1:26" ht="12.75" customHeight="1" x14ac:dyDescent="0.25">
      <c r="A868" s="277"/>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row>
    <row r="869" spans="1:26" ht="12.75" customHeight="1" x14ac:dyDescent="0.25">
      <c r="A869" s="277"/>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row>
    <row r="870" spans="1:26" ht="12.75" customHeight="1" x14ac:dyDescent="0.25">
      <c r="A870" s="277"/>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row>
    <row r="871" spans="1:26" ht="12.75" customHeight="1" x14ac:dyDescent="0.25">
      <c r="A871" s="277"/>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row>
    <row r="872" spans="1:26" ht="12.75" customHeight="1" x14ac:dyDescent="0.25">
      <c r="A872" s="277"/>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row>
    <row r="873" spans="1:26" ht="12.75" customHeight="1" x14ac:dyDescent="0.25">
      <c r="A873" s="277"/>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row>
    <row r="874" spans="1:26" ht="12.75" customHeight="1" x14ac:dyDescent="0.25">
      <c r="A874" s="277"/>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row>
    <row r="875" spans="1:26" ht="12.75" customHeight="1" x14ac:dyDescent="0.25">
      <c r="A875" s="277"/>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row>
    <row r="876" spans="1:26" ht="12.75" customHeight="1" x14ac:dyDescent="0.25">
      <c r="A876" s="277"/>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row>
    <row r="877" spans="1:26" ht="12.75" customHeight="1" x14ac:dyDescent="0.25">
      <c r="A877" s="277"/>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row>
    <row r="878" spans="1:26" ht="12.75" customHeight="1" x14ac:dyDescent="0.25">
      <c r="A878" s="277"/>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row>
    <row r="879" spans="1:26" ht="12.75" customHeight="1" x14ac:dyDescent="0.25">
      <c r="A879" s="277"/>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row>
    <row r="880" spans="1:26" ht="12.75" customHeight="1" x14ac:dyDescent="0.25">
      <c r="A880" s="277"/>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row>
    <row r="881" spans="1:26" ht="12.75" customHeight="1" x14ac:dyDescent="0.25">
      <c r="A881" s="277"/>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row>
    <row r="882" spans="1:26" ht="12.75" customHeight="1" x14ac:dyDescent="0.25">
      <c r="A882" s="277"/>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row>
    <row r="883" spans="1:26" ht="12.75" customHeight="1" x14ac:dyDescent="0.25">
      <c r="A883" s="277"/>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row>
    <row r="884" spans="1:26" ht="12.75" customHeight="1" x14ac:dyDescent="0.25">
      <c r="A884" s="277"/>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row>
    <row r="885" spans="1:26" ht="12.75" customHeight="1" x14ac:dyDescent="0.25">
      <c r="A885" s="277"/>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row>
    <row r="886" spans="1:26" ht="12.75" customHeight="1" x14ac:dyDescent="0.25">
      <c r="A886" s="277"/>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row>
    <row r="887" spans="1:26" ht="12.75" customHeight="1" x14ac:dyDescent="0.25">
      <c r="A887" s="277"/>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row>
    <row r="888" spans="1:26" ht="12.75" customHeight="1" x14ac:dyDescent="0.25">
      <c r="A888" s="277"/>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row>
    <row r="889" spans="1:26" ht="12.75" customHeight="1" x14ac:dyDescent="0.25">
      <c r="A889" s="277"/>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row>
    <row r="890" spans="1:26" ht="12.75" customHeight="1" x14ac:dyDescent="0.25">
      <c r="A890" s="277"/>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row>
    <row r="891" spans="1:26" ht="12.75" customHeight="1" x14ac:dyDescent="0.25">
      <c r="A891" s="277"/>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row>
    <row r="892" spans="1:26" ht="12.75" customHeight="1" x14ac:dyDescent="0.25">
      <c r="A892" s="277"/>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row>
    <row r="893" spans="1:26" ht="12.75" customHeight="1" x14ac:dyDescent="0.25">
      <c r="A893" s="277"/>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row>
    <row r="894" spans="1:26" ht="12.75" customHeight="1" x14ac:dyDescent="0.25">
      <c r="A894" s="277"/>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row>
    <row r="895" spans="1:26" ht="12.75" customHeight="1" x14ac:dyDescent="0.25">
      <c r="A895" s="277"/>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row>
    <row r="896" spans="1:26" ht="12.75" customHeight="1" x14ac:dyDescent="0.25">
      <c r="A896" s="277"/>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row>
    <row r="897" spans="1:26" ht="12.75" customHeight="1" x14ac:dyDescent="0.25">
      <c r="A897" s="277"/>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row>
    <row r="898" spans="1:26" ht="12.75" customHeight="1" x14ac:dyDescent="0.25">
      <c r="A898" s="277"/>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row>
    <row r="899" spans="1:26" ht="12.75" customHeight="1" x14ac:dyDescent="0.25">
      <c r="A899" s="277"/>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row>
    <row r="900" spans="1:26" ht="12.75" customHeight="1" x14ac:dyDescent="0.25">
      <c r="A900" s="277"/>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row>
    <row r="901" spans="1:26" ht="12.75" customHeight="1" x14ac:dyDescent="0.25">
      <c r="A901" s="277"/>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row>
    <row r="902" spans="1:26" ht="12.75" customHeight="1" x14ac:dyDescent="0.25">
      <c r="A902" s="277"/>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row>
    <row r="903" spans="1:26" ht="12.75" customHeight="1" x14ac:dyDescent="0.25">
      <c r="A903" s="277"/>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row>
    <row r="904" spans="1:26" ht="12.75" customHeight="1" x14ac:dyDescent="0.25">
      <c r="A904" s="277"/>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row>
    <row r="905" spans="1:26" ht="12.75" customHeight="1" x14ac:dyDescent="0.25">
      <c r="A905" s="277"/>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row>
    <row r="906" spans="1:26" ht="12.75" customHeight="1" x14ac:dyDescent="0.25">
      <c r="A906" s="277"/>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row>
    <row r="907" spans="1:26" ht="12.75" customHeight="1" x14ac:dyDescent="0.25">
      <c r="A907" s="277"/>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row>
    <row r="908" spans="1:26" ht="12.75" customHeight="1" x14ac:dyDescent="0.25">
      <c r="A908" s="277"/>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row>
    <row r="909" spans="1:26" ht="12.75" customHeight="1" x14ac:dyDescent="0.25">
      <c r="A909" s="277"/>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row>
    <row r="910" spans="1:26" ht="12.75" customHeight="1" x14ac:dyDescent="0.25">
      <c r="A910" s="277"/>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row>
    <row r="911" spans="1:26" ht="12.75" customHeight="1" x14ac:dyDescent="0.25">
      <c r="A911" s="277"/>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row>
    <row r="912" spans="1:26" ht="12.75" customHeight="1" x14ac:dyDescent="0.25">
      <c r="A912" s="277"/>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row>
    <row r="913" spans="1:26" ht="12.75" customHeight="1" x14ac:dyDescent="0.25">
      <c r="A913" s="277"/>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row>
    <row r="914" spans="1:26" ht="12.75" customHeight="1" x14ac:dyDescent="0.25">
      <c r="A914" s="277"/>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row>
    <row r="915" spans="1:26" ht="12.75" customHeight="1" x14ac:dyDescent="0.25">
      <c r="A915" s="277"/>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row>
    <row r="916" spans="1:26" ht="12.75" customHeight="1" x14ac:dyDescent="0.25">
      <c r="A916" s="277"/>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row>
    <row r="917" spans="1:26" ht="12.75" customHeight="1" x14ac:dyDescent="0.25">
      <c r="A917" s="277"/>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row>
    <row r="918" spans="1:26" ht="12.75" customHeight="1" x14ac:dyDescent="0.25">
      <c r="A918" s="277"/>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row>
    <row r="919" spans="1:26" ht="12.75" customHeight="1" x14ac:dyDescent="0.25">
      <c r="A919" s="277"/>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row>
    <row r="920" spans="1:26" ht="12.75" customHeight="1" x14ac:dyDescent="0.25">
      <c r="A920" s="277"/>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row>
    <row r="921" spans="1:26" ht="12.75" customHeight="1" x14ac:dyDescent="0.25">
      <c r="A921" s="277"/>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row>
    <row r="922" spans="1:26" ht="12.75" customHeight="1" x14ac:dyDescent="0.25">
      <c r="A922" s="277"/>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row>
    <row r="923" spans="1:26" ht="12.75" customHeight="1" x14ac:dyDescent="0.25">
      <c r="A923" s="277"/>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row>
    <row r="924" spans="1:26" ht="12.75" customHeight="1" x14ac:dyDescent="0.25">
      <c r="A924" s="277"/>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row>
    <row r="925" spans="1:26" ht="12.75" customHeight="1" x14ac:dyDescent="0.25">
      <c r="A925" s="277"/>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row>
    <row r="926" spans="1:26" ht="12.75" customHeight="1" x14ac:dyDescent="0.25">
      <c r="A926" s="277"/>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row>
    <row r="927" spans="1:26" ht="12.75" customHeight="1" x14ac:dyDescent="0.25">
      <c r="A927" s="277"/>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row>
    <row r="928" spans="1:26" ht="12.75" customHeight="1" x14ac:dyDescent="0.25">
      <c r="A928" s="277"/>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row>
    <row r="929" spans="1:26" ht="12.75" customHeight="1" x14ac:dyDescent="0.25">
      <c r="A929" s="277"/>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row>
    <row r="930" spans="1:26" ht="12.75" customHeight="1" x14ac:dyDescent="0.25">
      <c r="A930" s="277"/>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row>
    <row r="931" spans="1:26" ht="12.75" customHeight="1" x14ac:dyDescent="0.25">
      <c r="A931" s="277"/>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row>
    <row r="932" spans="1:26" ht="12.75" customHeight="1" x14ac:dyDescent="0.25">
      <c r="A932" s="277"/>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row>
    <row r="933" spans="1:26" ht="12.75" customHeight="1" x14ac:dyDescent="0.25">
      <c r="A933" s="277"/>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row>
    <row r="934" spans="1:26" ht="12.75" customHeight="1" x14ac:dyDescent="0.25">
      <c r="A934" s="277"/>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row>
    <row r="935" spans="1:26" ht="12.75" customHeight="1" x14ac:dyDescent="0.25">
      <c r="A935" s="277"/>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row>
    <row r="936" spans="1:26" ht="12.75" customHeight="1" x14ac:dyDescent="0.25">
      <c r="A936" s="277"/>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row>
    <row r="937" spans="1:26" ht="12.75" customHeight="1" x14ac:dyDescent="0.25">
      <c r="A937" s="277"/>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row>
    <row r="938" spans="1:26" ht="12.75" customHeight="1" x14ac:dyDescent="0.25">
      <c r="A938" s="277"/>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row>
    <row r="939" spans="1:26" ht="12.75" customHeight="1" x14ac:dyDescent="0.25">
      <c r="A939" s="277"/>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row>
    <row r="940" spans="1:26" ht="12.75" customHeight="1" x14ac:dyDescent="0.25">
      <c r="A940" s="277"/>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row>
    <row r="941" spans="1:26" ht="12.75" customHeight="1" x14ac:dyDescent="0.25">
      <c r="A941" s="277"/>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row>
    <row r="942" spans="1:26" ht="12.75" customHeight="1" x14ac:dyDescent="0.25">
      <c r="A942" s="277"/>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row>
    <row r="943" spans="1:26" ht="12.75" customHeight="1" x14ac:dyDescent="0.25">
      <c r="A943" s="277"/>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row>
    <row r="944" spans="1:26" ht="12.75" customHeight="1" x14ac:dyDescent="0.25">
      <c r="A944" s="277"/>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row>
    <row r="945" spans="1:26" ht="12.75" customHeight="1" x14ac:dyDescent="0.25">
      <c r="A945" s="277"/>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row>
    <row r="946" spans="1:26" ht="12.75" customHeight="1" x14ac:dyDescent="0.25">
      <c r="A946" s="277"/>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row>
    <row r="947" spans="1:26" ht="12.75" customHeight="1" x14ac:dyDescent="0.25">
      <c r="A947" s="277"/>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row>
    <row r="948" spans="1:26" ht="12.75" customHeight="1" x14ac:dyDescent="0.25">
      <c r="A948" s="277"/>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row>
    <row r="949" spans="1:26" ht="12.75" customHeight="1" x14ac:dyDescent="0.25">
      <c r="A949" s="277"/>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row>
    <row r="950" spans="1:26" ht="12.75" customHeight="1" x14ac:dyDescent="0.25">
      <c r="A950" s="277"/>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row>
    <row r="951" spans="1:26" ht="12.75" customHeight="1" x14ac:dyDescent="0.25">
      <c r="A951" s="277"/>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row>
    <row r="952" spans="1:26" ht="12.75" customHeight="1" x14ac:dyDescent="0.25">
      <c r="A952" s="277"/>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row>
    <row r="953" spans="1:26" ht="12.75" customHeight="1" x14ac:dyDescent="0.25">
      <c r="A953" s="277"/>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row>
    <row r="954" spans="1:26" ht="12.75" customHeight="1" x14ac:dyDescent="0.25">
      <c r="A954" s="277"/>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row>
    <row r="955" spans="1:26" ht="12.75" customHeight="1" x14ac:dyDescent="0.25">
      <c r="A955" s="277"/>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row>
    <row r="956" spans="1:26" ht="12.75" customHeight="1" x14ac:dyDescent="0.25">
      <c r="A956" s="277"/>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row>
    <row r="957" spans="1:26" ht="12.75" customHeight="1" x14ac:dyDescent="0.25">
      <c r="A957" s="277"/>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row>
    <row r="958" spans="1:26" ht="12.75" customHeight="1" x14ac:dyDescent="0.25">
      <c r="A958" s="277"/>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row>
    <row r="959" spans="1:26" ht="12.75" customHeight="1" x14ac:dyDescent="0.25">
      <c r="A959" s="277"/>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row>
    <row r="960" spans="1:26" ht="12.75" customHeight="1" x14ac:dyDescent="0.25">
      <c r="A960" s="277"/>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row>
    <row r="961" spans="1:26" ht="12.75" customHeight="1" x14ac:dyDescent="0.25">
      <c r="A961" s="277"/>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row>
    <row r="962" spans="1:26" ht="12.75" customHeight="1" x14ac:dyDescent="0.25">
      <c r="A962" s="277"/>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row>
    <row r="963" spans="1:26" ht="12.75" customHeight="1" x14ac:dyDescent="0.25">
      <c r="A963" s="277"/>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row>
    <row r="964" spans="1:26" ht="12.75" customHeight="1" x14ac:dyDescent="0.25">
      <c r="A964" s="277"/>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row>
    <row r="965" spans="1:26" ht="12.75" customHeight="1" x14ac:dyDescent="0.25">
      <c r="A965" s="277"/>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row>
    <row r="966" spans="1:26" ht="12.75" customHeight="1" x14ac:dyDescent="0.25">
      <c r="A966" s="277"/>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row>
    <row r="967" spans="1:26" ht="12.75" customHeight="1" x14ac:dyDescent="0.25">
      <c r="A967" s="277"/>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row>
    <row r="968" spans="1:26" ht="12.75" customHeight="1" x14ac:dyDescent="0.25">
      <c r="A968" s="277"/>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row>
    <row r="969" spans="1:26" ht="12.75" customHeight="1" x14ac:dyDescent="0.25">
      <c r="A969" s="277"/>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row>
    <row r="970" spans="1:26" ht="12.75" customHeight="1" x14ac:dyDescent="0.25">
      <c r="A970" s="277"/>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row>
    <row r="971" spans="1:26" ht="12.75" customHeight="1" x14ac:dyDescent="0.25">
      <c r="A971" s="277"/>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row>
    <row r="972" spans="1:26" ht="12.75" customHeight="1" x14ac:dyDescent="0.25">
      <c r="A972" s="277"/>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row>
    <row r="973" spans="1:26" ht="12.75" customHeight="1" x14ac:dyDescent="0.25">
      <c r="A973" s="277"/>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row>
    <row r="974" spans="1:26" ht="12.75" customHeight="1" x14ac:dyDescent="0.25">
      <c r="A974" s="277"/>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row>
    <row r="975" spans="1:26" ht="12.75" customHeight="1" x14ac:dyDescent="0.25">
      <c r="A975" s="277"/>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row>
    <row r="976" spans="1:26" ht="12.75" customHeight="1" x14ac:dyDescent="0.25">
      <c r="A976" s="277"/>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row>
    <row r="977" spans="1:26" ht="12.75" customHeight="1" x14ac:dyDescent="0.25">
      <c r="A977" s="277"/>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row>
    <row r="978" spans="1:26" ht="12.75" customHeight="1" x14ac:dyDescent="0.25">
      <c r="A978" s="277"/>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row>
    <row r="979" spans="1:26" ht="12.75" customHeight="1" x14ac:dyDescent="0.25">
      <c r="A979" s="277"/>
      <c r="B979" s="277"/>
      <c r="C979" s="277"/>
      <c r="D979" s="277"/>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row>
    <row r="980" spans="1:26" ht="12.75" customHeight="1" x14ac:dyDescent="0.25">
      <c r="A980" s="277"/>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row>
    <row r="981" spans="1:26" ht="12.75" customHeight="1" x14ac:dyDescent="0.25">
      <c r="A981" s="277"/>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row>
    <row r="982" spans="1:26" ht="12.75" customHeight="1" x14ac:dyDescent="0.25">
      <c r="A982" s="277"/>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row>
    <row r="983" spans="1:26" ht="12.75" customHeight="1" x14ac:dyDescent="0.25">
      <c r="A983" s="277"/>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row>
    <row r="984" spans="1:26" ht="12.75" customHeight="1" x14ac:dyDescent="0.25">
      <c r="A984" s="277"/>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row>
    <row r="985" spans="1:26" ht="12.75" customHeight="1" x14ac:dyDescent="0.25">
      <c r="A985" s="277"/>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row>
    <row r="986" spans="1:26" ht="12.75" customHeight="1" x14ac:dyDescent="0.25">
      <c r="A986" s="277"/>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row>
    <row r="987" spans="1:26" ht="12.75" customHeight="1" x14ac:dyDescent="0.25">
      <c r="A987" s="277"/>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row>
    <row r="988" spans="1:26" ht="12.75" customHeight="1" x14ac:dyDescent="0.25">
      <c r="A988" s="277"/>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row>
    <row r="989" spans="1:26" ht="12.75" customHeight="1" x14ac:dyDescent="0.25">
      <c r="A989" s="277"/>
      <c r="B989" s="277"/>
      <c r="C989" s="277"/>
      <c r="D989" s="277"/>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row>
    <row r="990" spans="1:26" ht="12.75" customHeight="1" x14ac:dyDescent="0.25">
      <c r="A990" s="277"/>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row>
    <row r="991" spans="1:26" ht="12.75" customHeight="1" x14ac:dyDescent="0.25">
      <c r="A991" s="277"/>
      <c r="B991" s="277"/>
      <c r="C991" s="277"/>
      <c r="D991" s="277"/>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row>
    <row r="992" spans="1:26" ht="12.75" customHeight="1" x14ac:dyDescent="0.25">
      <c r="A992" s="277"/>
      <c r="B992" s="277"/>
      <c r="C992" s="277"/>
      <c r="D992" s="277"/>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row>
    <row r="993" spans="1:26" ht="12.75" customHeight="1" x14ac:dyDescent="0.25">
      <c r="A993" s="277"/>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row>
    <row r="994" spans="1:26" ht="12.75" customHeight="1" x14ac:dyDescent="0.25">
      <c r="A994" s="277"/>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row>
    <row r="995" spans="1:26" ht="12.75" customHeight="1" x14ac:dyDescent="0.25">
      <c r="A995" s="277"/>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row>
    <row r="996" spans="1:26" ht="12.75" customHeight="1" x14ac:dyDescent="0.25">
      <c r="A996" s="277"/>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row>
    <row r="997" spans="1:26" ht="12.75" customHeight="1" x14ac:dyDescent="0.25">
      <c r="A997" s="277"/>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row>
    <row r="998" spans="1:26" ht="12.75" customHeight="1" x14ac:dyDescent="0.25">
      <c r="A998" s="277"/>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row>
    <row r="999" spans="1:26" ht="12.75" customHeight="1" x14ac:dyDescent="0.25">
      <c r="A999" s="277"/>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row>
    <row r="1000" spans="1:26" ht="12.75" customHeight="1" x14ac:dyDescent="0.25">
      <c r="A1000" s="277"/>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E1000"/>
  <sheetViews>
    <sheetView workbookViewId="0"/>
  </sheetViews>
  <sheetFormatPr baseColWidth="10" defaultColWidth="14.42578125" defaultRowHeight="15" customHeight="1" x14ac:dyDescent="0.25"/>
  <cols>
    <col min="1" max="26" width="10.7109375" customWidth="1"/>
  </cols>
  <sheetData>
    <row r="2" spans="2:5" x14ac:dyDescent="0.25">
      <c r="B2" s="18" t="s">
        <v>409</v>
      </c>
      <c r="E2" s="18" t="s">
        <v>696</v>
      </c>
    </row>
    <row r="3" spans="2:5" x14ac:dyDescent="0.25">
      <c r="B3" s="18" t="s">
        <v>697</v>
      </c>
      <c r="E3" s="18" t="s">
        <v>268</v>
      </c>
    </row>
    <row r="4" spans="2:5" x14ac:dyDescent="0.25">
      <c r="B4" s="18" t="s">
        <v>328</v>
      </c>
      <c r="E4" s="18" t="s">
        <v>109</v>
      </c>
    </row>
    <row r="5" spans="2:5" x14ac:dyDescent="0.25">
      <c r="B5" s="18" t="s">
        <v>121</v>
      </c>
    </row>
    <row r="8" spans="2:5" x14ac:dyDescent="0.25">
      <c r="B8" s="18" t="s">
        <v>698</v>
      </c>
    </row>
    <row r="9" spans="2:5" x14ac:dyDescent="0.25">
      <c r="B9" s="18" t="s">
        <v>699</v>
      </c>
    </row>
    <row r="10" spans="2:5" x14ac:dyDescent="0.25">
      <c r="B10" s="18" t="s">
        <v>125</v>
      </c>
    </row>
    <row r="13" spans="2:5" x14ac:dyDescent="0.25">
      <c r="B13" s="18" t="s">
        <v>700</v>
      </c>
    </row>
    <row r="14" spans="2:5" x14ac:dyDescent="0.25">
      <c r="B14" s="18" t="s">
        <v>701</v>
      </c>
    </row>
    <row r="15" spans="2:5" x14ac:dyDescent="0.25">
      <c r="B15" s="18" t="s">
        <v>702</v>
      </c>
    </row>
    <row r="16" spans="2:5" x14ac:dyDescent="0.25">
      <c r="B16" s="18" t="s">
        <v>703</v>
      </c>
    </row>
    <row r="17" spans="2:2" x14ac:dyDescent="0.25">
      <c r="B17" s="18" t="s">
        <v>704</v>
      </c>
    </row>
    <row r="18" spans="2:2" x14ac:dyDescent="0.25">
      <c r="B18" s="18" t="s">
        <v>705</v>
      </c>
    </row>
    <row r="19" spans="2:2" x14ac:dyDescent="0.25">
      <c r="B19" s="18" t="s">
        <v>706</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row>
    <row r="2" spans="1:26" ht="12.75" customHeight="1" x14ac:dyDescent="0.25">
      <c r="A2" s="292"/>
      <c r="B2" s="292"/>
      <c r="C2" s="292"/>
      <c r="D2" s="292"/>
      <c r="E2" s="292"/>
      <c r="F2" s="292"/>
      <c r="G2" s="292"/>
      <c r="H2" s="292"/>
      <c r="I2" s="292"/>
      <c r="J2" s="292"/>
      <c r="K2" s="292"/>
      <c r="L2" s="292"/>
      <c r="M2" s="292"/>
      <c r="N2" s="292"/>
      <c r="O2" s="292"/>
      <c r="P2" s="292"/>
      <c r="Q2" s="292"/>
      <c r="R2" s="292"/>
      <c r="S2" s="292"/>
      <c r="T2" s="292"/>
      <c r="U2" s="292"/>
      <c r="V2" s="292"/>
      <c r="W2" s="292"/>
      <c r="X2" s="292"/>
      <c r="Y2" s="292"/>
      <c r="Z2" s="292"/>
    </row>
    <row r="3" spans="1:26" ht="12.75" customHeight="1" x14ac:dyDescent="0.25">
      <c r="A3" s="293" t="s">
        <v>116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row>
    <row r="4" spans="1:26" ht="12.75" customHeight="1" x14ac:dyDescent="0.25">
      <c r="A4" s="293" t="s">
        <v>327</v>
      </c>
      <c r="B4" s="292"/>
      <c r="C4" s="292"/>
      <c r="D4" s="292"/>
      <c r="E4" s="292"/>
      <c r="F4" s="292"/>
      <c r="G4" s="292"/>
      <c r="H4" s="292"/>
      <c r="I4" s="292"/>
      <c r="J4" s="292"/>
      <c r="K4" s="292"/>
      <c r="L4" s="292"/>
      <c r="M4" s="292"/>
      <c r="N4" s="292"/>
      <c r="O4" s="292"/>
      <c r="P4" s="292"/>
      <c r="Q4" s="292"/>
      <c r="R4" s="292"/>
      <c r="S4" s="292"/>
      <c r="T4" s="292"/>
      <c r="U4" s="292"/>
      <c r="V4" s="292"/>
      <c r="W4" s="292"/>
      <c r="X4" s="292"/>
      <c r="Y4" s="292"/>
      <c r="Z4" s="292"/>
    </row>
    <row r="5" spans="1:26" ht="12.75" customHeight="1" x14ac:dyDescent="0.25">
      <c r="A5" s="293" t="s">
        <v>342</v>
      </c>
      <c r="B5" s="292"/>
      <c r="C5" s="292"/>
      <c r="D5" s="292"/>
      <c r="E5" s="292"/>
      <c r="F5" s="292"/>
      <c r="G5" s="292"/>
      <c r="H5" s="292"/>
      <c r="I5" s="292"/>
      <c r="J5" s="292"/>
      <c r="K5" s="292"/>
      <c r="L5" s="292"/>
      <c r="M5" s="292"/>
      <c r="N5" s="292"/>
      <c r="O5" s="292"/>
      <c r="P5" s="292"/>
      <c r="Q5" s="292"/>
      <c r="R5" s="292"/>
      <c r="S5" s="292"/>
      <c r="T5" s="292"/>
      <c r="U5" s="292"/>
      <c r="V5" s="292"/>
      <c r="W5" s="292"/>
      <c r="X5" s="292"/>
      <c r="Y5" s="292"/>
      <c r="Z5" s="292"/>
    </row>
    <row r="6" spans="1:26" ht="12.75" customHeight="1" x14ac:dyDescent="0.25">
      <c r="A6" s="293" t="s">
        <v>274</v>
      </c>
      <c r="B6" s="292"/>
      <c r="C6" s="292"/>
      <c r="D6" s="292"/>
      <c r="E6" s="292"/>
      <c r="F6" s="292"/>
      <c r="G6" s="292"/>
      <c r="H6" s="292"/>
      <c r="I6" s="292"/>
      <c r="J6" s="292"/>
      <c r="K6" s="292"/>
      <c r="L6" s="292"/>
      <c r="M6" s="292"/>
      <c r="N6" s="292"/>
      <c r="O6" s="292"/>
      <c r="P6" s="292"/>
      <c r="Q6" s="292"/>
      <c r="R6" s="292"/>
      <c r="S6" s="292"/>
      <c r="T6" s="292"/>
      <c r="U6" s="292"/>
      <c r="V6" s="292"/>
      <c r="W6" s="292"/>
      <c r="X6" s="292"/>
      <c r="Y6" s="292"/>
      <c r="Z6" s="292"/>
    </row>
    <row r="7" spans="1:26" ht="12.75" customHeight="1" x14ac:dyDescent="0.25">
      <c r="A7" s="293" t="s">
        <v>117</v>
      </c>
      <c r="B7" s="292"/>
      <c r="C7" s="292"/>
      <c r="D7" s="292"/>
      <c r="E7" s="292"/>
      <c r="F7" s="292"/>
      <c r="G7" s="292"/>
      <c r="H7" s="292"/>
      <c r="I7" s="292"/>
      <c r="J7" s="292"/>
      <c r="K7" s="292"/>
      <c r="L7" s="292"/>
      <c r="M7" s="292"/>
      <c r="N7" s="292"/>
      <c r="O7" s="292"/>
      <c r="P7" s="292"/>
      <c r="Q7" s="292"/>
      <c r="R7" s="292"/>
      <c r="S7" s="292"/>
      <c r="T7" s="292"/>
      <c r="U7" s="292"/>
      <c r="V7" s="292"/>
      <c r="W7" s="292"/>
      <c r="X7" s="292"/>
      <c r="Y7" s="292"/>
      <c r="Z7" s="292"/>
    </row>
    <row r="8" spans="1:26" ht="12.75" customHeight="1" x14ac:dyDescent="0.25">
      <c r="A8" s="293" t="s">
        <v>176</v>
      </c>
      <c r="B8" s="292"/>
      <c r="C8" s="292"/>
      <c r="D8" s="292"/>
      <c r="E8" s="292"/>
      <c r="F8" s="292"/>
      <c r="G8" s="292"/>
      <c r="H8" s="292"/>
      <c r="I8" s="292"/>
      <c r="J8" s="292"/>
      <c r="K8" s="292"/>
      <c r="L8" s="292"/>
      <c r="M8" s="292"/>
      <c r="N8" s="292"/>
      <c r="O8" s="292"/>
      <c r="P8" s="292"/>
      <c r="Q8" s="292"/>
      <c r="R8" s="292"/>
      <c r="S8" s="292"/>
      <c r="T8" s="292"/>
      <c r="U8" s="292"/>
      <c r="V8" s="292"/>
      <c r="W8" s="292"/>
      <c r="X8" s="292"/>
      <c r="Y8" s="292"/>
      <c r="Z8" s="292"/>
    </row>
    <row r="9" spans="1:26" ht="12.75" customHeight="1" x14ac:dyDescent="0.25">
      <c r="A9" s="293" t="s">
        <v>118</v>
      </c>
      <c r="B9" s="292"/>
      <c r="C9" s="292"/>
      <c r="D9" s="292"/>
      <c r="E9" s="292"/>
      <c r="F9" s="292"/>
      <c r="G9" s="292"/>
      <c r="H9" s="292"/>
      <c r="I9" s="292"/>
      <c r="J9" s="292"/>
      <c r="K9" s="292"/>
      <c r="L9" s="292"/>
      <c r="M9" s="292"/>
      <c r="N9" s="292"/>
      <c r="O9" s="292"/>
      <c r="P9" s="292"/>
      <c r="Q9" s="292"/>
      <c r="R9" s="292"/>
      <c r="S9" s="292"/>
      <c r="T9" s="292"/>
      <c r="U9" s="292"/>
      <c r="V9" s="292"/>
      <c r="W9" s="292"/>
      <c r="X9" s="292"/>
      <c r="Y9" s="292"/>
      <c r="Z9" s="292"/>
    </row>
    <row r="10" spans="1:26" ht="12.75" customHeight="1" x14ac:dyDescent="0.25">
      <c r="A10" s="293" t="s">
        <v>154</v>
      </c>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row>
    <row r="11" spans="1:26" ht="12.75" customHeight="1" x14ac:dyDescent="0.25">
      <c r="A11" s="293" t="s">
        <v>119</v>
      </c>
      <c r="B11" s="292"/>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row>
    <row r="12" spans="1:26" ht="12.75" customHeight="1" x14ac:dyDescent="0.25">
      <c r="A12" s="293" t="s">
        <v>707</v>
      </c>
      <c r="B12" s="292"/>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row>
    <row r="13" spans="1:26" ht="12.75" customHeight="1" x14ac:dyDescent="0.25">
      <c r="A13" s="293" t="s">
        <v>708</v>
      </c>
      <c r="B13" s="292"/>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row>
    <row r="14" spans="1:26" ht="12.75" customHeight="1" x14ac:dyDescent="0.25">
      <c r="A14" s="293" t="s">
        <v>709</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row>
    <row r="15" spans="1:26" ht="12.75" customHeight="1" x14ac:dyDescent="0.25">
      <c r="A15" s="292"/>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row>
    <row r="16" spans="1:26" ht="12.75" customHeight="1" x14ac:dyDescent="0.25">
      <c r="A16" s="293" t="s">
        <v>710</v>
      </c>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row>
    <row r="17" spans="1:26" ht="12.75" customHeight="1" x14ac:dyDescent="0.25">
      <c r="A17" s="293" t="s">
        <v>409</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row>
    <row r="18" spans="1:26" ht="12.75" customHeight="1" x14ac:dyDescent="0.25">
      <c r="A18" s="293" t="s">
        <v>697</v>
      </c>
      <c r="B18" s="292"/>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row>
    <row r="19" spans="1:26" ht="12.75" customHeight="1" x14ac:dyDescent="0.25">
      <c r="A19" s="292"/>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row>
    <row r="20" spans="1:26" ht="12.75" customHeight="1" x14ac:dyDescent="0.25">
      <c r="A20" s="293" t="s">
        <v>699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row>
    <row r="21" spans="1:26" ht="12.75" customHeight="1" x14ac:dyDescent="0.25">
      <c r="A21" s="293" t="s">
        <v>125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row>
    <row r="22" spans="1:26" ht="12.75" customHeight="1" x14ac:dyDescent="0.25">
      <c r="A22" s="292"/>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row>
    <row r="23" spans="1:26" ht="12.75" customHeight="1" x14ac:dyDescent="0.25">
      <c r="A23" s="292"/>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row>
    <row r="24" spans="1:26" ht="12.75" customHeight="1" x14ac:dyDescent="0.25">
      <c r="A24" s="292"/>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row>
    <row r="25" spans="1:26" ht="12.75" customHeight="1" x14ac:dyDescent="0.25">
      <c r="A25" s="292"/>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row>
    <row r="26" spans="1:26" ht="12.75" customHeight="1" x14ac:dyDescent="0.25">
      <c r="A26" s="292"/>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row>
    <row r="27" spans="1:26" ht="12.75" customHeight="1" x14ac:dyDescent="0.25">
      <c r="A27" s="292"/>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row>
    <row r="28" spans="1:26" ht="12.75" customHeight="1" x14ac:dyDescent="0.25">
      <c r="A28" s="292"/>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row>
    <row r="29" spans="1:26" ht="12.75" customHeight="1" x14ac:dyDescent="0.25">
      <c r="A29" s="292"/>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row>
    <row r="30" spans="1:26" ht="12.75" customHeight="1" x14ac:dyDescent="0.25">
      <c r="A30" s="292"/>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row>
    <row r="31" spans="1:26" ht="12.75" customHeight="1" x14ac:dyDescent="0.25">
      <c r="A31" s="292"/>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row>
    <row r="32" spans="1:26" ht="12.75" customHeight="1" x14ac:dyDescent="0.25">
      <c r="A32" s="292"/>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row>
    <row r="33" spans="1:26" ht="12.75" customHeight="1" x14ac:dyDescent="0.25">
      <c r="A33" s="292"/>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row>
    <row r="34" spans="1:26" ht="12.75" customHeight="1" x14ac:dyDescent="0.25">
      <c r="A34" s="292"/>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row>
    <row r="35" spans="1:26" ht="12.75" customHeight="1" x14ac:dyDescent="0.25">
      <c r="A35" s="292"/>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row>
    <row r="36" spans="1:26" ht="12.75" customHeight="1" x14ac:dyDescent="0.25">
      <c r="A36" s="292"/>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row>
    <row r="37" spans="1:26" ht="12.75" customHeight="1" x14ac:dyDescent="0.25">
      <c r="A37" s="292"/>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row>
    <row r="38" spans="1:26" ht="12.75" customHeight="1" x14ac:dyDescent="0.25">
      <c r="A38" s="292"/>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row>
    <row r="39" spans="1:26" ht="12.75" customHeight="1" x14ac:dyDescent="0.25">
      <c r="A39" s="292"/>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row>
    <row r="40" spans="1:26" ht="12.75" customHeight="1" x14ac:dyDescent="0.25">
      <c r="A40" s="292"/>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row>
    <row r="41" spans="1:26" ht="12.75" customHeight="1" x14ac:dyDescent="0.25">
      <c r="A41" s="292"/>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row>
    <row r="42" spans="1:26" ht="12.75" customHeight="1" x14ac:dyDescent="0.25">
      <c r="A42" s="292"/>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row>
    <row r="43" spans="1:26" ht="12.75" customHeight="1" x14ac:dyDescent="0.25">
      <c r="A43" s="292"/>
      <c r="B43" s="292"/>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row>
    <row r="44" spans="1:26" ht="12.75" customHeight="1" x14ac:dyDescent="0.25">
      <c r="A44" s="292"/>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row>
    <row r="45" spans="1:26" ht="12.75" customHeight="1" x14ac:dyDescent="0.25">
      <c r="A45" s="292"/>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row>
    <row r="46" spans="1:26" ht="12.75" customHeight="1" x14ac:dyDescent="0.25">
      <c r="A46" s="292"/>
      <c r="B46" s="292"/>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row>
    <row r="47" spans="1:26" ht="12.75" customHeight="1" x14ac:dyDescent="0.25">
      <c r="A47" s="292"/>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row>
    <row r="48" spans="1:26" ht="12.75" customHeight="1" x14ac:dyDescent="0.25">
      <c r="A48" s="292"/>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row>
    <row r="49" spans="1:26" ht="12.75" customHeight="1" x14ac:dyDescent="0.25">
      <c r="A49" s="292"/>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row>
    <row r="50" spans="1:26" ht="12.75" customHeight="1" x14ac:dyDescent="0.25">
      <c r="A50" s="292"/>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row>
    <row r="51" spans="1:26" ht="12.75" customHeight="1" x14ac:dyDescent="0.25">
      <c r="A51" s="292"/>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row>
    <row r="52" spans="1:26" ht="12.75" customHeight="1" x14ac:dyDescent="0.25">
      <c r="A52" s="292"/>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row>
    <row r="53" spans="1:26" ht="12.75" customHeight="1" x14ac:dyDescent="0.25">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row>
    <row r="54" spans="1:26" ht="12.75" customHeight="1" x14ac:dyDescent="0.25">
      <c r="A54" s="292"/>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row>
    <row r="55" spans="1:26" ht="12.75" customHeight="1" x14ac:dyDescent="0.25">
      <c r="A55" s="292"/>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row>
    <row r="56" spans="1:26" ht="12.75" customHeight="1" x14ac:dyDescent="0.25">
      <c r="A56" s="292"/>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row>
    <row r="57" spans="1:26" ht="12.75" customHeight="1" x14ac:dyDescent="0.25">
      <c r="A57" s="292"/>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row>
    <row r="58" spans="1:26" ht="12.75" customHeight="1" x14ac:dyDescent="0.25">
      <c r="A58" s="292"/>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6" ht="12.75" customHeight="1" x14ac:dyDescent="0.25">
      <c r="A59" s="292"/>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row>
    <row r="60" spans="1:26" ht="12.75" customHeight="1" x14ac:dyDescent="0.25">
      <c r="A60" s="292"/>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row>
    <row r="61" spans="1:26" ht="12.75" customHeight="1" x14ac:dyDescent="0.25">
      <c r="A61" s="292"/>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row>
    <row r="62" spans="1:26" ht="12.75" customHeight="1" x14ac:dyDescent="0.25">
      <c r="A62" s="292"/>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row>
    <row r="63" spans="1:26" ht="12.75" customHeight="1" x14ac:dyDescent="0.25">
      <c r="A63" s="292"/>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row>
    <row r="64" spans="1:26" ht="12.75" customHeight="1" x14ac:dyDescent="0.25">
      <c r="A64" s="292"/>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row>
    <row r="65" spans="1:26" ht="12.75" customHeight="1" x14ac:dyDescent="0.25">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row>
    <row r="66" spans="1:26" ht="12.75" customHeight="1" x14ac:dyDescent="0.25">
      <c r="A66" s="292"/>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row>
    <row r="67" spans="1:26" ht="12.75" customHeight="1" x14ac:dyDescent="0.25">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row>
    <row r="68" spans="1:26" ht="12.75" customHeight="1" x14ac:dyDescent="0.25">
      <c r="A68" s="292"/>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row>
    <row r="69" spans="1:26" ht="12.75" customHeight="1" x14ac:dyDescent="0.25">
      <c r="A69" s="292"/>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row>
    <row r="70" spans="1:26" ht="12.75" customHeight="1" x14ac:dyDescent="0.25">
      <c r="A70" s="292"/>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row>
    <row r="71" spans="1:26" ht="12.75" customHeight="1" x14ac:dyDescent="0.25">
      <c r="A71" s="292"/>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row>
    <row r="72" spans="1:26" ht="12.75" customHeight="1" x14ac:dyDescent="0.25">
      <c r="A72" s="292"/>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row>
    <row r="73" spans="1:26" ht="12.75" customHeight="1" x14ac:dyDescent="0.25">
      <c r="A73" s="292"/>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row>
    <row r="74" spans="1:26" ht="12.75" customHeight="1" x14ac:dyDescent="0.25">
      <c r="A74" s="292"/>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row>
    <row r="75" spans="1:26" ht="12.75" customHeight="1" x14ac:dyDescent="0.25">
      <c r="A75" s="292"/>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row>
    <row r="76" spans="1:26" ht="12.75" customHeight="1" x14ac:dyDescent="0.25">
      <c r="A76" s="292"/>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row>
    <row r="77" spans="1:26" ht="12.75" customHeight="1" x14ac:dyDescent="0.25">
      <c r="A77" s="292"/>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row>
    <row r="78" spans="1:26" ht="12.7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row>
    <row r="79" spans="1:26" ht="12.75" customHeight="1" x14ac:dyDescent="0.25">
      <c r="A79" s="292"/>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row>
    <row r="80" spans="1:26" ht="12.75" customHeight="1" x14ac:dyDescent="0.25">
      <c r="A80" s="292"/>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row>
    <row r="81" spans="1:26" ht="12.75" customHeight="1" x14ac:dyDescent="0.25">
      <c r="A81" s="292"/>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row>
    <row r="82" spans="1:26" ht="12.75" customHeight="1" x14ac:dyDescent="0.2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row>
    <row r="83" spans="1:26" ht="12.75" customHeight="1" x14ac:dyDescent="0.2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row>
    <row r="84" spans="1:26" ht="12.75" customHeight="1" x14ac:dyDescent="0.25">
      <c r="A84" s="292"/>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row>
    <row r="85" spans="1:26" ht="12.75" customHeight="1" x14ac:dyDescent="0.25">
      <c r="A85" s="292"/>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row>
    <row r="86" spans="1:26" ht="12.75" customHeight="1" x14ac:dyDescent="0.25">
      <c r="A86" s="292"/>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row>
    <row r="87" spans="1:26" ht="12.75" customHeight="1" x14ac:dyDescent="0.25">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row>
    <row r="88" spans="1:26" ht="12.75" customHeight="1" x14ac:dyDescent="0.25">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row>
    <row r="89" spans="1:26" ht="12.75" customHeight="1" x14ac:dyDescent="0.25">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row>
    <row r="90" spans="1:26" ht="12.75" customHeight="1" x14ac:dyDescent="0.25">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row>
    <row r="91" spans="1:26" ht="12.75" customHeight="1" x14ac:dyDescent="0.25">
      <c r="A91" s="292"/>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row>
    <row r="92" spans="1:26" ht="12.75" customHeight="1" x14ac:dyDescent="0.25">
      <c r="A92" s="292"/>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row>
    <row r="93" spans="1:26" ht="12.75" customHeight="1" x14ac:dyDescent="0.25">
      <c r="A93" s="292"/>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row>
    <row r="94" spans="1:26" ht="12.75"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row>
    <row r="95" spans="1:26" ht="12.75" customHeight="1" x14ac:dyDescent="0.25">
      <c r="A95" s="292"/>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row>
    <row r="96" spans="1:26" ht="12.75" customHeight="1" x14ac:dyDescent="0.25">
      <c r="A96" s="292"/>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row>
    <row r="97" spans="1:26" ht="12.75" customHeight="1" x14ac:dyDescent="0.25">
      <c r="A97" s="292"/>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row>
    <row r="98" spans="1:26" ht="12.75" customHeight="1" x14ac:dyDescent="0.25">
      <c r="A98" s="292"/>
      <c r="B98" s="292"/>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row>
    <row r="99" spans="1:26" ht="12.75" customHeight="1" x14ac:dyDescent="0.25">
      <c r="A99" s="292"/>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row>
    <row r="100" spans="1:26" ht="12.75" customHeight="1" x14ac:dyDescent="0.25">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row>
    <row r="101" spans="1:26" ht="12.75" customHeight="1" x14ac:dyDescent="0.25">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row>
    <row r="102" spans="1:26" ht="12.75" customHeight="1" x14ac:dyDescent="0.25">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row>
    <row r="103" spans="1:26" ht="12.75" customHeight="1" x14ac:dyDescent="0.25">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row>
    <row r="104" spans="1:26" ht="12.75" customHeight="1" x14ac:dyDescent="0.25">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row>
    <row r="105" spans="1:26" ht="12.75" customHeight="1" x14ac:dyDescent="0.25">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row>
    <row r="106" spans="1:26" ht="12.75" customHeight="1" x14ac:dyDescent="0.25">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row>
    <row r="107" spans="1:26" ht="12.75" customHeight="1" x14ac:dyDescent="0.25">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row>
    <row r="108" spans="1:26" ht="12.75" customHeight="1" x14ac:dyDescent="0.25">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row>
    <row r="109" spans="1:26" ht="12.75" customHeight="1" x14ac:dyDescent="0.25">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row>
    <row r="110" spans="1:26" ht="12.75" customHeight="1" x14ac:dyDescent="0.25">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row>
    <row r="111" spans="1:26" ht="12.75" customHeight="1" x14ac:dyDescent="0.25">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row>
    <row r="112" spans="1:26" ht="12.75" customHeight="1" x14ac:dyDescent="0.25">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row>
    <row r="113" spans="1:26" ht="12.75" customHeight="1" x14ac:dyDescent="0.25">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row>
    <row r="114" spans="1:26" ht="12.75" customHeight="1" x14ac:dyDescent="0.25">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row>
    <row r="115" spans="1:26" ht="12.75" customHeight="1" x14ac:dyDescent="0.25">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row>
    <row r="116" spans="1:26" ht="12.75" customHeight="1" x14ac:dyDescent="0.25">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row>
    <row r="117" spans="1:26" ht="12.75" customHeight="1" x14ac:dyDescent="0.25">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row>
    <row r="118" spans="1:26" ht="12.75" customHeight="1" x14ac:dyDescent="0.25">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row>
    <row r="119" spans="1:26" ht="12.75" customHeight="1" x14ac:dyDescent="0.25">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row>
    <row r="120" spans="1:26" ht="12.75" customHeight="1" x14ac:dyDescent="0.25">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row>
    <row r="121" spans="1:26" ht="12.75" customHeight="1" x14ac:dyDescent="0.25">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row>
    <row r="122" spans="1:26" ht="12.75" customHeight="1" x14ac:dyDescent="0.25">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row>
    <row r="123" spans="1:26" ht="12.75" customHeight="1" x14ac:dyDescent="0.25">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row>
    <row r="124" spans="1:26" ht="12.75" customHeight="1" x14ac:dyDescent="0.25">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row>
    <row r="125" spans="1:26" ht="12.75"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row>
    <row r="126" spans="1:26" ht="12.75" customHeight="1" x14ac:dyDescent="0.25">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row>
    <row r="127" spans="1:26" ht="12.75" customHeight="1" x14ac:dyDescent="0.25">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row>
    <row r="128" spans="1:26" ht="12.75" customHeight="1" x14ac:dyDescent="0.25">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row>
    <row r="129" spans="1:26" ht="12.75" customHeight="1" x14ac:dyDescent="0.25">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row>
    <row r="130" spans="1:26" ht="12.75" customHeight="1" x14ac:dyDescent="0.25">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row>
    <row r="131" spans="1:26" ht="12.75" customHeight="1" x14ac:dyDescent="0.25">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row>
    <row r="132" spans="1:26" ht="12.75" customHeight="1" x14ac:dyDescent="0.25">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row>
    <row r="133" spans="1:26" ht="12.75" customHeight="1" x14ac:dyDescent="0.25">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row>
    <row r="134" spans="1:26" ht="12.75" customHeight="1" x14ac:dyDescent="0.25">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row>
    <row r="135" spans="1:26" ht="12.75" customHeight="1" x14ac:dyDescent="0.25">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row>
    <row r="136" spans="1:26" ht="12.75" customHeight="1" x14ac:dyDescent="0.25">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row>
    <row r="137" spans="1:26" ht="12.75" customHeight="1" x14ac:dyDescent="0.25">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row>
    <row r="138" spans="1:26" ht="12.75" customHeight="1" x14ac:dyDescent="0.25">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row>
    <row r="139" spans="1:26" ht="12.75" customHeight="1" x14ac:dyDescent="0.25">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row>
    <row r="140" spans="1:26" ht="12.75" customHeight="1" x14ac:dyDescent="0.25">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row>
    <row r="141" spans="1:26" ht="12.75" customHeight="1" x14ac:dyDescent="0.25">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row>
    <row r="142" spans="1:26" ht="12.75" customHeight="1" x14ac:dyDescent="0.25">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row>
    <row r="143" spans="1:26" ht="12.75" customHeight="1" x14ac:dyDescent="0.25">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row>
    <row r="144" spans="1:26" ht="12.75" customHeight="1" x14ac:dyDescent="0.25">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row>
    <row r="145" spans="1:26" ht="12.75" customHeight="1" x14ac:dyDescent="0.25">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row>
    <row r="146" spans="1:26" ht="12.75" customHeight="1" x14ac:dyDescent="0.25">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row>
    <row r="147" spans="1:26" ht="12.7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row>
    <row r="148" spans="1:26" ht="12.75" customHeight="1" x14ac:dyDescent="0.25">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row>
    <row r="149" spans="1:26" ht="12.75" customHeight="1" x14ac:dyDescent="0.25">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row>
    <row r="150" spans="1:26" ht="12.75" customHeight="1" x14ac:dyDescent="0.25">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row>
    <row r="151" spans="1:26" ht="12.75" customHeight="1" x14ac:dyDescent="0.25">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row>
    <row r="152" spans="1:26" ht="12.75" customHeight="1" x14ac:dyDescent="0.25">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row>
    <row r="153" spans="1:26" ht="12.75" customHeight="1" x14ac:dyDescent="0.25">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row>
    <row r="154" spans="1:26" ht="12.75" customHeight="1" x14ac:dyDescent="0.25">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row>
    <row r="155" spans="1:26" ht="12.75" customHeight="1" x14ac:dyDescent="0.25">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row>
    <row r="156" spans="1:26" ht="12.75" customHeight="1" x14ac:dyDescent="0.25">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row>
    <row r="157" spans="1:26" ht="12.75" customHeight="1" x14ac:dyDescent="0.25">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row>
    <row r="158" spans="1:26" ht="12.75" customHeight="1" x14ac:dyDescent="0.25">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row>
    <row r="159" spans="1:26" ht="12.75" customHeight="1" x14ac:dyDescent="0.25">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row>
    <row r="160" spans="1:26" ht="12.75" customHeight="1" x14ac:dyDescent="0.25">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row>
    <row r="161" spans="1:26" ht="12.75" customHeight="1" x14ac:dyDescent="0.25">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row>
    <row r="162" spans="1:26" ht="12.7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row>
    <row r="163" spans="1:26" ht="12.75" customHeight="1" x14ac:dyDescent="0.25">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row>
    <row r="164" spans="1:26" ht="12.75" customHeight="1" x14ac:dyDescent="0.25">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row>
    <row r="165" spans="1:26" ht="12.75" customHeight="1" x14ac:dyDescent="0.25">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row>
    <row r="166" spans="1:26" ht="12.75" customHeight="1" x14ac:dyDescent="0.25">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row>
    <row r="167" spans="1:26" ht="12.75" customHeight="1" x14ac:dyDescent="0.25">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row>
    <row r="168" spans="1:26" ht="12.75" customHeight="1" x14ac:dyDescent="0.25">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row>
    <row r="169" spans="1:26" ht="12.75" customHeight="1" x14ac:dyDescent="0.25">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row>
    <row r="170" spans="1:26" ht="12.75" customHeight="1" x14ac:dyDescent="0.25">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row>
    <row r="171" spans="1:26" ht="12.75" customHeight="1" x14ac:dyDescent="0.25">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row>
    <row r="172" spans="1:26" ht="12.75" customHeight="1" x14ac:dyDescent="0.25">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row>
    <row r="173" spans="1:26" ht="12.75" customHeight="1" x14ac:dyDescent="0.25">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row>
    <row r="174" spans="1:26" ht="12.75" customHeight="1" x14ac:dyDescent="0.25">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row>
    <row r="175" spans="1:26" ht="12.75" customHeight="1" x14ac:dyDescent="0.25">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row>
    <row r="176" spans="1:26" ht="12.75" customHeight="1" x14ac:dyDescent="0.25">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row>
    <row r="177" spans="1:26" ht="12.75" customHeight="1" x14ac:dyDescent="0.25">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row>
    <row r="178" spans="1:26" ht="12.75" customHeight="1" x14ac:dyDescent="0.25">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row>
    <row r="179" spans="1:26" ht="12.75" customHeight="1" x14ac:dyDescent="0.25">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row>
    <row r="180" spans="1:26" ht="12.75" customHeight="1" x14ac:dyDescent="0.25">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row>
    <row r="181" spans="1:26" ht="12.75" customHeight="1" x14ac:dyDescent="0.25">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row>
    <row r="182" spans="1:26" ht="12.75" customHeight="1" x14ac:dyDescent="0.25">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row>
    <row r="183" spans="1:26" ht="12.75" customHeight="1" x14ac:dyDescent="0.25">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row>
    <row r="184" spans="1:26" ht="12.75" customHeight="1" x14ac:dyDescent="0.25">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row>
    <row r="185" spans="1:26" ht="12.75" customHeight="1" x14ac:dyDescent="0.25">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row>
    <row r="186" spans="1:26" ht="12.75" customHeight="1" x14ac:dyDescent="0.25">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row>
    <row r="187" spans="1:26" ht="12.75" customHeight="1" x14ac:dyDescent="0.25">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row>
    <row r="188" spans="1:26" ht="12.75" customHeight="1" x14ac:dyDescent="0.25">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row>
    <row r="189" spans="1:26" ht="12.75" customHeight="1" x14ac:dyDescent="0.25">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row>
    <row r="190" spans="1:26" ht="12.75" customHeight="1" x14ac:dyDescent="0.25">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row>
    <row r="191" spans="1:26" ht="12.75" customHeight="1" x14ac:dyDescent="0.25">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row>
    <row r="192" spans="1:26" ht="12.75" customHeight="1" x14ac:dyDescent="0.25">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row>
    <row r="193" spans="1:26" ht="12.75" customHeight="1" x14ac:dyDescent="0.25">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row>
    <row r="194" spans="1:26" ht="12.75" customHeight="1" x14ac:dyDescent="0.25">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row>
    <row r="195" spans="1:26" ht="12.75" customHeight="1" x14ac:dyDescent="0.25">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row>
    <row r="196" spans="1:26" ht="12.75" customHeight="1" x14ac:dyDescent="0.25">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row>
    <row r="197" spans="1:26" ht="12.75" customHeight="1" x14ac:dyDescent="0.25">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row>
    <row r="198" spans="1:26" ht="12.75" customHeight="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row>
    <row r="199" spans="1:26" ht="12.75" customHeight="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row>
    <row r="200" spans="1:26" ht="12.75" customHeight="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row>
    <row r="201" spans="1:26" ht="12.75" customHeight="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row>
    <row r="202" spans="1:26" ht="12.75" customHeight="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row>
    <row r="203" spans="1:26" ht="12.75" customHeight="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row>
    <row r="204" spans="1:26" ht="12.75" customHeight="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row>
    <row r="205" spans="1:26" ht="12.75" customHeight="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row>
    <row r="206" spans="1:26" ht="12.75" customHeight="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row>
    <row r="207" spans="1:26" ht="12.75" customHeight="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row>
    <row r="208" spans="1:26" ht="12.75" customHeight="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row>
    <row r="209" spans="1:26" ht="12.75" customHeight="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row>
    <row r="210" spans="1:26" ht="12.75" customHeight="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row>
    <row r="211" spans="1:26" ht="12.75" customHeight="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row>
    <row r="212" spans="1:26" ht="12.75" customHeight="1" x14ac:dyDescent="0.25">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row>
    <row r="213" spans="1:26" ht="12.75" customHeight="1" x14ac:dyDescent="0.25">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row>
    <row r="214" spans="1:26" ht="12.75" customHeight="1" x14ac:dyDescent="0.25">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row>
    <row r="215" spans="1:26" ht="12.75" customHeight="1" x14ac:dyDescent="0.25">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row>
    <row r="216" spans="1:26" ht="12.75" customHeight="1" x14ac:dyDescent="0.25">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row>
    <row r="217" spans="1:26" ht="12.75" customHeight="1" x14ac:dyDescent="0.25">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row>
    <row r="218" spans="1:26" ht="12.75" customHeight="1" x14ac:dyDescent="0.25">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row>
    <row r="219" spans="1:26" ht="12.75" customHeight="1" x14ac:dyDescent="0.25">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row>
    <row r="220" spans="1:26" ht="12.75" customHeight="1" x14ac:dyDescent="0.25">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row>
    <row r="221" spans="1:26" ht="12.75" customHeight="1" x14ac:dyDescent="0.25">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row>
    <row r="222" spans="1:26" ht="12.75" customHeight="1" x14ac:dyDescent="0.25">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row>
    <row r="223" spans="1:26" ht="12.75" customHeight="1" x14ac:dyDescent="0.25">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row>
    <row r="224" spans="1:26" ht="12.75" customHeight="1" x14ac:dyDescent="0.25">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row>
    <row r="225" spans="1:26" ht="12.75" customHeight="1" x14ac:dyDescent="0.25">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row>
    <row r="226" spans="1:26" ht="12.75" customHeight="1" x14ac:dyDescent="0.25">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row>
    <row r="227" spans="1:26" ht="12.75" customHeight="1" x14ac:dyDescent="0.25">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row>
    <row r="228" spans="1:26" ht="12.75" customHeight="1" x14ac:dyDescent="0.25">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row>
    <row r="229" spans="1:26" ht="12.75" customHeight="1" x14ac:dyDescent="0.25">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row>
    <row r="230" spans="1:26" ht="12.75" customHeight="1" x14ac:dyDescent="0.25">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row>
    <row r="231" spans="1:26" ht="12.75" customHeight="1" x14ac:dyDescent="0.25">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row>
    <row r="232" spans="1:26" ht="12.75" customHeight="1" x14ac:dyDescent="0.25">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row>
    <row r="233" spans="1:26" ht="12.75" customHeight="1" x14ac:dyDescent="0.25">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row>
    <row r="234" spans="1:26" ht="12.75" customHeight="1" x14ac:dyDescent="0.25">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row>
    <row r="235" spans="1:26" ht="12.75" customHeight="1" x14ac:dyDescent="0.25">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row>
    <row r="236" spans="1:26" ht="12.75" customHeight="1" x14ac:dyDescent="0.25">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row>
    <row r="237" spans="1:26" ht="12.75" customHeight="1" x14ac:dyDescent="0.25">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row>
    <row r="238" spans="1:26" ht="12.75" customHeight="1" x14ac:dyDescent="0.25">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row>
    <row r="239" spans="1:26" ht="12.75" customHeight="1" x14ac:dyDescent="0.25">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row>
    <row r="240" spans="1:26" ht="12.75" customHeight="1" x14ac:dyDescent="0.25">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row>
    <row r="241" spans="1:26" ht="12.75" customHeight="1" x14ac:dyDescent="0.25">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row>
    <row r="242" spans="1:26" ht="12.75" customHeight="1" x14ac:dyDescent="0.25">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row>
    <row r="243" spans="1:26" ht="12.75" customHeight="1" x14ac:dyDescent="0.25">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row>
    <row r="244" spans="1:26" ht="12.75" customHeight="1" x14ac:dyDescent="0.25">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row>
    <row r="245" spans="1:26" ht="12.75" customHeight="1" x14ac:dyDescent="0.25">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row>
    <row r="246" spans="1:26" ht="12.75" customHeight="1" x14ac:dyDescent="0.25">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row>
    <row r="247" spans="1:26" ht="12.75" customHeight="1" x14ac:dyDescent="0.25">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row>
    <row r="248" spans="1:26" ht="12.75" customHeight="1" x14ac:dyDescent="0.25">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row>
    <row r="249" spans="1:26" ht="12.75" customHeight="1" x14ac:dyDescent="0.25">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row>
    <row r="250" spans="1:26" ht="12.75" customHeight="1" x14ac:dyDescent="0.25">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row>
    <row r="251" spans="1:26" ht="12.75" customHeight="1" x14ac:dyDescent="0.25">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row>
    <row r="252" spans="1:26" ht="12.75" customHeight="1" x14ac:dyDescent="0.25">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row>
    <row r="253" spans="1:26" ht="12.75" customHeight="1" x14ac:dyDescent="0.25">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row>
    <row r="254" spans="1:26" ht="12.75" customHeight="1" x14ac:dyDescent="0.25">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row>
    <row r="255" spans="1:26" ht="12.75" customHeight="1" x14ac:dyDescent="0.25">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row>
    <row r="256" spans="1:26" ht="12.75" customHeight="1" x14ac:dyDescent="0.25">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row>
    <row r="257" spans="1:26" ht="12.75" customHeight="1" x14ac:dyDescent="0.25">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row>
    <row r="258" spans="1:26" ht="12.75" customHeight="1" x14ac:dyDescent="0.25">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row>
    <row r="259" spans="1:26" ht="12.75" customHeight="1" x14ac:dyDescent="0.25">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row>
    <row r="260" spans="1:26" ht="12.75" customHeight="1" x14ac:dyDescent="0.25">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row>
    <row r="261" spans="1:26" ht="12.75" customHeight="1" x14ac:dyDescent="0.25">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row>
    <row r="262" spans="1:26" ht="12.75" customHeight="1" x14ac:dyDescent="0.25">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row>
    <row r="263" spans="1:26" ht="12.75" customHeight="1" x14ac:dyDescent="0.25">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row>
    <row r="264" spans="1:26" ht="12.75" customHeight="1" x14ac:dyDescent="0.25">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row>
    <row r="265" spans="1:26" ht="12.75" customHeight="1" x14ac:dyDescent="0.25">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row>
    <row r="266" spans="1:26" ht="12.75" customHeight="1" x14ac:dyDescent="0.25">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row>
    <row r="267" spans="1:26" ht="12.75" customHeight="1" x14ac:dyDescent="0.25">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row>
    <row r="268" spans="1:26" ht="12.75" customHeight="1" x14ac:dyDescent="0.25">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row>
    <row r="269" spans="1:26" ht="12.75" customHeight="1" x14ac:dyDescent="0.25">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row>
    <row r="270" spans="1:26" ht="12.75" customHeight="1" x14ac:dyDescent="0.25">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row>
    <row r="271" spans="1:26" ht="12.75" customHeight="1" x14ac:dyDescent="0.25">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row>
    <row r="272" spans="1:26" ht="12.75" customHeight="1" x14ac:dyDescent="0.25">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row>
    <row r="273" spans="1:26" ht="12.75" customHeight="1" x14ac:dyDescent="0.25">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row>
    <row r="274" spans="1:26" ht="12.75" customHeight="1" x14ac:dyDescent="0.25">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row>
    <row r="275" spans="1:26" ht="12.75" customHeight="1" x14ac:dyDescent="0.25">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row>
    <row r="276" spans="1:26" ht="12.75" customHeight="1" x14ac:dyDescent="0.25">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row>
    <row r="277" spans="1:26" ht="12.75" customHeight="1" x14ac:dyDescent="0.25">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row>
    <row r="278" spans="1:26" ht="12.75" customHeight="1" x14ac:dyDescent="0.25">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row>
    <row r="279" spans="1:26" ht="12.75" customHeight="1" x14ac:dyDescent="0.25">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row>
    <row r="280" spans="1:26" ht="12.75" customHeight="1" x14ac:dyDescent="0.25">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row>
    <row r="281" spans="1:26" ht="12.75" customHeight="1" x14ac:dyDescent="0.25">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row>
    <row r="282" spans="1:26" ht="12.75" customHeight="1" x14ac:dyDescent="0.25">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row>
    <row r="283" spans="1:26" ht="12.75" customHeight="1" x14ac:dyDescent="0.25">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row>
    <row r="284" spans="1:26" ht="12.75" customHeight="1" x14ac:dyDescent="0.25">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row>
    <row r="285" spans="1:26" ht="12.75" customHeight="1" x14ac:dyDescent="0.25">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row>
    <row r="286" spans="1:26" ht="12.75" customHeight="1" x14ac:dyDescent="0.25">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row>
    <row r="287" spans="1:26" ht="12.75" customHeight="1" x14ac:dyDescent="0.25">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row>
    <row r="288" spans="1:26" ht="12.75" customHeight="1" x14ac:dyDescent="0.25">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row>
    <row r="289" spans="1:26" ht="12.75" customHeight="1" x14ac:dyDescent="0.25">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row>
    <row r="290" spans="1:26" ht="12.75" customHeight="1" x14ac:dyDescent="0.25">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row>
    <row r="291" spans="1:26" ht="12.75" customHeight="1" x14ac:dyDescent="0.25">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row>
    <row r="292" spans="1:26" ht="12.75" customHeight="1" x14ac:dyDescent="0.25">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row>
    <row r="293" spans="1:26" ht="12.75" customHeight="1" x14ac:dyDescent="0.25">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row>
    <row r="294" spans="1:26" ht="12.75" customHeight="1" x14ac:dyDescent="0.25">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row>
    <row r="295" spans="1:26" ht="12.75" customHeight="1" x14ac:dyDescent="0.25">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row>
    <row r="296" spans="1:26" ht="12.75" customHeight="1" x14ac:dyDescent="0.25">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row>
    <row r="297" spans="1:26" ht="12.75" customHeight="1" x14ac:dyDescent="0.25">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row>
    <row r="298" spans="1:26" ht="12.75" customHeight="1" x14ac:dyDescent="0.25">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row>
    <row r="299" spans="1:26" ht="12.75" customHeight="1" x14ac:dyDescent="0.25">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row>
    <row r="300" spans="1:26" ht="12.75" customHeight="1" x14ac:dyDescent="0.25">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row>
    <row r="301" spans="1:26" ht="12.75" customHeight="1" x14ac:dyDescent="0.25">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row>
    <row r="302" spans="1:26" ht="12.75" customHeight="1" x14ac:dyDescent="0.25">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row>
    <row r="303" spans="1:26" ht="12.75" customHeight="1" x14ac:dyDescent="0.25">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row>
    <row r="304" spans="1:26" ht="12.75" customHeight="1" x14ac:dyDescent="0.25">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row>
    <row r="305" spans="1:26" ht="12.75" customHeight="1" x14ac:dyDescent="0.25">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row>
    <row r="306" spans="1:26" ht="12.75" customHeight="1" x14ac:dyDescent="0.25">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row>
    <row r="307" spans="1:26" ht="12.75" customHeight="1" x14ac:dyDescent="0.25">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row>
    <row r="308" spans="1:26" ht="12.75" customHeight="1" x14ac:dyDescent="0.25">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row>
    <row r="309" spans="1:26" ht="12.75" customHeight="1" x14ac:dyDescent="0.25">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row>
    <row r="310" spans="1:26" ht="12.75" customHeight="1" x14ac:dyDescent="0.25">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row>
    <row r="311" spans="1:26" ht="12.75" customHeight="1" x14ac:dyDescent="0.25">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row>
    <row r="312" spans="1:26" ht="12.75" customHeight="1" x14ac:dyDescent="0.25">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row>
    <row r="313" spans="1:26" ht="12.75" customHeight="1" x14ac:dyDescent="0.25">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row>
    <row r="314" spans="1:26" ht="12.75" customHeight="1" x14ac:dyDescent="0.25">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row>
    <row r="315" spans="1:26" ht="12.75" customHeight="1" x14ac:dyDescent="0.25">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row>
    <row r="316" spans="1:26" ht="12.75" customHeight="1" x14ac:dyDescent="0.25">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row>
    <row r="317" spans="1:26" ht="12.75" customHeight="1" x14ac:dyDescent="0.25">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row>
    <row r="318" spans="1:26" ht="12.75" customHeight="1" x14ac:dyDescent="0.25">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row>
    <row r="319" spans="1:26" ht="12.75" customHeight="1" x14ac:dyDescent="0.25">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row>
    <row r="320" spans="1:26" ht="12.75" customHeight="1" x14ac:dyDescent="0.25">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row>
    <row r="321" spans="1:26" ht="12.75" customHeight="1" x14ac:dyDescent="0.25">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row>
    <row r="322" spans="1:26" ht="12.75" customHeight="1" x14ac:dyDescent="0.25">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row>
    <row r="323" spans="1:26" ht="12.75" customHeight="1" x14ac:dyDescent="0.25">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row>
    <row r="324" spans="1:26" ht="12.75" customHeight="1" x14ac:dyDescent="0.25">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row>
    <row r="325" spans="1:26" ht="12.75" customHeight="1" x14ac:dyDescent="0.25">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row>
    <row r="326" spans="1:26" ht="12.75" customHeight="1" x14ac:dyDescent="0.25">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row>
    <row r="327" spans="1:26" ht="12.75" customHeight="1" x14ac:dyDescent="0.25">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row>
    <row r="328" spans="1:26" ht="12.75" customHeight="1" x14ac:dyDescent="0.25">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row>
    <row r="329" spans="1:26" ht="12.75" customHeight="1" x14ac:dyDescent="0.25">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row>
    <row r="330" spans="1:26" ht="12.75" customHeight="1" x14ac:dyDescent="0.25">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row>
    <row r="331" spans="1:26" ht="12.75" customHeight="1" x14ac:dyDescent="0.25">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row>
    <row r="332" spans="1:26" ht="12.75" customHeight="1" x14ac:dyDescent="0.25">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row>
    <row r="333" spans="1:26" ht="12.75" customHeight="1" x14ac:dyDescent="0.25">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row>
    <row r="334" spans="1:26" ht="12.75" customHeight="1" x14ac:dyDescent="0.25">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row>
    <row r="335" spans="1:26" ht="12.75" customHeight="1" x14ac:dyDescent="0.25">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row>
    <row r="336" spans="1:26" ht="12.75" customHeight="1" x14ac:dyDescent="0.25">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row>
    <row r="337" spans="1:26" ht="12.75" customHeight="1" x14ac:dyDescent="0.25">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row>
    <row r="338" spans="1:26" ht="12.75" customHeight="1" x14ac:dyDescent="0.25">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row>
    <row r="339" spans="1:26" ht="12.75" customHeight="1" x14ac:dyDescent="0.25">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row>
    <row r="340" spans="1:26" ht="12.75" customHeight="1" x14ac:dyDescent="0.25">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row>
    <row r="341" spans="1:26" ht="12.75" customHeight="1" x14ac:dyDescent="0.25">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row>
    <row r="342" spans="1:26" ht="12.75" customHeight="1" x14ac:dyDescent="0.25">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row>
    <row r="343" spans="1:26" ht="12.75" customHeight="1" x14ac:dyDescent="0.25">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row>
    <row r="344" spans="1:26" ht="12.75" customHeight="1" x14ac:dyDescent="0.25">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row>
    <row r="345" spans="1:26" ht="12.75" customHeight="1" x14ac:dyDescent="0.25">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row>
    <row r="346" spans="1:26" ht="12.75" customHeight="1" x14ac:dyDescent="0.25">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row>
    <row r="347" spans="1:26" ht="12.75" customHeight="1" x14ac:dyDescent="0.25">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row>
    <row r="348" spans="1:26" ht="12.75" customHeight="1" x14ac:dyDescent="0.25">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row>
    <row r="349" spans="1:26" ht="12.75" customHeight="1" x14ac:dyDescent="0.25">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row>
    <row r="350" spans="1:26" ht="12.75" customHeight="1" x14ac:dyDescent="0.25">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row>
    <row r="351" spans="1:26" ht="12.75" customHeight="1" x14ac:dyDescent="0.25">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row>
    <row r="352" spans="1:26" ht="12.75" customHeight="1" x14ac:dyDescent="0.25">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row>
    <row r="353" spans="1:26" ht="12.75" customHeight="1" x14ac:dyDescent="0.25">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row>
    <row r="354" spans="1:26" ht="12.75" customHeight="1" x14ac:dyDescent="0.25">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row>
    <row r="355" spans="1:26" ht="12.75" customHeight="1" x14ac:dyDescent="0.25">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row>
    <row r="356" spans="1:26" ht="12.75" customHeight="1" x14ac:dyDescent="0.25">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row>
    <row r="357" spans="1:26" ht="12.75" customHeight="1" x14ac:dyDescent="0.25">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row>
    <row r="358" spans="1:26" ht="12.75" customHeight="1" x14ac:dyDescent="0.25">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row>
    <row r="359" spans="1:26" ht="12.75" customHeight="1" x14ac:dyDescent="0.25">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row>
    <row r="360" spans="1:26" ht="12.75" customHeight="1" x14ac:dyDescent="0.25">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row>
    <row r="361" spans="1:26" ht="12.75" customHeight="1" x14ac:dyDescent="0.25">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row>
    <row r="362" spans="1:26" ht="12.75" customHeight="1" x14ac:dyDescent="0.25">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row>
    <row r="363" spans="1:26" ht="12.75" customHeight="1" x14ac:dyDescent="0.25">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row>
    <row r="364" spans="1:26" ht="12.75" customHeight="1" x14ac:dyDescent="0.25">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row>
    <row r="365" spans="1:26" ht="12.75" customHeight="1" x14ac:dyDescent="0.25">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row>
    <row r="366" spans="1:26" ht="12.75" customHeight="1" x14ac:dyDescent="0.25">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row>
    <row r="367" spans="1:26" ht="12.75" customHeight="1" x14ac:dyDescent="0.25">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row>
    <row r="368" spans="1:26" ht="12.75" customHeight="1" x14ac:dyDescent="0.25">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row>
    <row r="369" spans="1:26" ht="12.75" customHeight="1" x14ac:dyDescent="0.25">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row>
    <row r="370" spans="1:26" ht="12.75" customHeight="1" x14ac:dyDescent="0.25">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row>
    <row r="371" spans="1:26" ht="12.75" customHeight="1" x14ac:dyDescent="0.25">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row>
    <row r="372" spans="1:26" ht="12.75" customHeight="1" x14ac:dyDescent="0.25">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row>
    <row r="373" spans="1:26" ht="12.75" customHeight="1" x14ac:dyDescent="0.25">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row>
    <row r="374" spans="1:26" ht="12.75" customHeight="1" x14ac:dyDescent="0.25">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row>
    <row r="375" spans="1:26" ht="12.75" customHeight="1" x14ac:dyDescent="0.25">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row>
    <row r="376" spans="1:26" ht="12.75" customHeight="1" x14ac:dyDescent="0.25">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row>
    <row r="377" spans="1:26" ht="12.75" customHeight="1" x14ac:dyDescent="0.25">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row>
    <row r="378" spans="1:26" ht="12.75" customHeight="1" x14ac:dyDescent="0.25">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row>
    <row r="379" spans="1:26" ht="12.75" customHeight="1" x14ac:dyDescent="0.25">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row>
    <row r="380" spans="1:26" ht="12.75" customHeight="1" x14ac:dyDescent="0.25">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row>
    <row r="381" spans="1:26" ht="12.75" customHeight="1" x14ac:dyDescent="0.25">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row>
    <row r="382" spans="1:26" ht="12.75" customHeight="1" x14ac:dyDescent="0.25">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row>
    <row r="383" spans="1:26" ht="12.75" customHeight="1" x14ac:dyDescent="0.25">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row>
    <row r="384" spans="1:26" ht="12.75" customHeight="1" x14ac:dyDescent="0.25">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row>
    <row r="385" spans="1:26" ht="12.75" customHeight="1" x14ac:dyDescent="0.25">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row>
    <row r="386" spans="1:26" ht="12.75" customHeight="1" x14ac:dyDescent="0.25">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row>
    <row r="387" spans="1:26" ht="12.75" customHeight="1" x14ac:dyDescent="0.25">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row>
    <row r="388" spans="1:26" ht="12.75" customHeight="1" x14ac:dyDescent="0.25">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row>
    <row r="389" spans="1:26" ht="12.75" customHeight="1" x14ac:dyDescent="0.25">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row>
    <row r="390" spans="1:26" ht="12.75" customHeight="1" x14ac:dyDescent="0.25">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row>
    <row r="391" spans="1:26" ht="12.75" customHeight="1" x14ac:dyDescent="0.25">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row>
    <row r="392" spans="1:26" ht="12.75" customHeight="1" x14ac:dyDescent="0.25">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row>
    <row r="393" spans="1:26" ht="12.75" customHeight="1" x14ac:dyDescent="0.25">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row>
    <row r="394" spans="1:26" ht="12.75" customHeight="1" x14ac:dyDescent="0.25">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row>
    <row r="395" spans="1:26" ht="12.75" customHeight="1" x14ac:dyDescent="0.25">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row>
    <row r="396" spans="1:26" ht="12.75" customHeight="1" x14ac:dyDescent="0.25">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row>
    <row r="397" spans="1:26" ht="12.75" customHeight="1" x14ac:dyDescent="0.25">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row>
    <row r="398" spans="1:26" ht="12.75" customHeight="1" x14ac:dyDescent="0.25">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row>
    <row r="399" spans="1:26" ht="12.75" customHeight="1" x14ac:dyDescent="0.25">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row>
    <row r="400" spans="1:26" ht="12.75" customHeight="1" x14ac:dyDescent="0.25">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row>
    <row r="401" spans="1:26" ht="12.75" customHeight="1" x14ac:dyDescent="0.25">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row>
    <row r="402" spans="1:26" ht="12.75" customHeight="1" x14ac:dyDescent="0.25">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row>
    <row r="403" spans="1:26" ht="12.75" customHeight="1" x14ac:dyDescent="0.25">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row>
    <row r="404" spans="1:26" ht="12.75" customHeight="1" x14ac:dyDescent="0.25">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row>
    <row r="405" spans="1:26" ht="12.75" customHeight="1" x14ac:dyDescent="0.25">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row>
    <row r="406" spans="1:26" ht="12.75" customHeight="1" x14ac:dyDescent="0.25">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row>
    <row r="407" spans="1:26" ht="12.75" customHeight="1" x14ac:dyDescent="0.25">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row>
    <row r="408" spans="1:26" ht="12.75" customHeight="1" x14ac:dyDescent="0.25">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row>
    <row r="409" spans="1:26" ht="12.75" customHeight="1" x14ac:dyDescent="0.25">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row>
    <row r="410" spans="1:26" ht="12.75" customHeight="1" x14ac:dyDescent="0.25">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row>
    <row r="411" spans="1:26" ht="12.75" customHeight="1" x14ac:dyDescent="0.25">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row>
    <row r="412" spans="1:26" ht="12.75" customHeight="1" x14ac:dyDescent="0.25">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row>
    <row r="413" spans="1:26" ht="12.75" customHeight="1" x14ac:dyDescent="0.25">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row>
    <row r="414" spans="1:26" ht="12.75" customHeight="1" x14ac:dyDescent="0.25">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row>
    <row r="415" spans="1:26" ht="12.75" customHeight="1" x14ac:dyDescent="0.25">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row>
    <row r="416" spans="1:26" ht="12.75" customHeight="1" x14ac:dyDescent="0.25">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row>
    <row r="417" spans="1:26" ht="12.75" customHeight="1" x14ac:dyDescent="0.25">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row>
    <row r="418" spans="1:26" ht="12.75" customHeight="1" x14ac:dyDescent="0.25">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row>
    <row r="419" spans="1:26" ht="12.75" customHeight="1" x14ac:dyDescent="0.25">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row>
    <row r="420" spans="1:26" ht="12.75" customHeight="1" x14ac:dyDescent="0.25">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row>
    <row r="421" spans="1:26" ht="12.75" customHeight="1" x14ac:dyDescent="0.25">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row>
    <row r="422" spans="1:26" ht="12.75" customHeight="1" x14ac:dyDescent="0.25">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row>
    <row r="423" spans="1:26" ht="12.75" customHeight="1" x14ac:dyDescent="0.25">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row>
    <row r="424" spans="1:26" ht="12.75" customHeight="1" x14ac:dyDescent="0.25">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row>
    <row r="425" spans="1:26" ht="12.75" customHeight="1" x14ac:dyDescent="0.25">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row>
    <row r="426" spans="1:26" ht="12.75" customHeight="1" x14ac:dyDescent="0.25">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row>
    <row r="427" spans="1:26" ht="12.75" customHeight="1" x14ac:dyDescent="0.25">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row>
    <row r="428" spans="1:26" ht="12.75" customHeight="1" x14ac:dyDescent="0.25">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row>
    <row r="429" spans="1:26" ht="12.75" customHeight="1" x14ac:dyDescent="0.25">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row>
    <row r="430" spans="1:26" ht="12.75" customHeight="1" x14ac:dyDescent="0.25">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row>
    <row r="431" spans="1:26" ht="12.75" customHeight="1" x14ac:dyDescent="0.25">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row>
    <row r="432" spans="1:26" ht="12.75" customHeight="1" x14ac:dyDescent="0.25">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row>
    <row r="433" spans="1:26" ht="12.7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row>
    <row r="434" spans="1:26" ht="12.75" customHeight="1" x14ac:dyDescent="0.25">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row>
    <row r="435" spans="1:26" ht="12.75" customHeight="1" x14ac:dyDescent="0.25">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row>
    <row r="436" spans="1:26" ht="12.75" customHeight="1" x14ac:dyDescent="0.25">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row>
    <row r="437" spans="1:26" ht="12.75" customHeight="1" x14ac:dyDescent="0.25">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row>
    <row r="438" spans="1:26" ht="12.75" customHeight="1" x14ac:dyDescent="0.25">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row>
    <row r="439" spans="1:26" ht="12.75" customHeight="1" x14ac:dyDescent="0.25">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row>
    <row r="440" spans="1:26" ht="12.75" customHeight="1" x14ac:dyDescent="0.25">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row>
    <row r="441" spans="1:26" ht="12.75" customHeight="1" x14ac:dyDescent="0.25">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row>
    <row r="442" spans="1:26" ht="12.75" customHeight="1" x14ac:dyDescent="0.25">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row>
    <row r="443" spans="1:26" ht="12.75" customHeight="1" x14ac:dyDescent="0.25">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row>
    <row r="444" spans="1:26" ht="12.75" customHeight="1" x14ac:dyDescent="0.25">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row>
    <row r="445" spans="1:26" ht="12.75" customHeight="1" x14ac:dyDescent="0.25">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row>
    <row r="446" spans="1:26" ht="12.75" customHeight="1" x14ac:dyDescent="0.25">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row>
    <row r="447" spans="1:26" ht="12.75" customHeight="1" x14ac:dyDescent="0.25">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row>
    <row r="448" spans="1:26" ht="12.75" customHeight="1" x14ac:dyDescent="0.25">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row>
    <row r="449" spans="1:26" ht="12.75" customHeight="1" x14ac:dyDescent="0.25">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row>
    <row r="450" spans="1:26" ht="12.75" customHeight="1" x14ac:dyDescent="0.25">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row>
    <row r="451" spans="1:26" ht="12.75" customHeight="1" x14ac:dyDescent="0.25">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row>
    <row r="452" spans="1:26" ht="12.75" customHeight="1" x14ac:dyDescent="0.25">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row>
    <row r="453" spans="1:26" ht="12.75" customHeight="1" x14ac:dyDescent="0.25">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row>
    <row r="454" spans="1:26" ht="12.75" customHeight="1" x14ac:dyDescent="0.25">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row>
    <row r="455" spans="1:26" ht="12.75" customHeight="1" x14ac:dyDescent="0.25">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row>
    <row r="456" spans="1:26" ht="12.75" customHeight="1" x14ac:dyDescent="0.25">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row>
    <row r="457" spans="1:26" ht="12.75" customHeight="1" x14ac:dyDescent="0.25">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row>
    <row r="458" spans="1:26" ht="12.75" customHeight="1" x14ac:dyDescent="0.25">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row>
    <row r="459" spans="1:26" ht="12.75" customHeight="1" x14ac:dyDescent="0.25">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row>
    <row r="460" spans="1:26" ht="12.75" customHeight="1" x14ac:dyDescent="0.25">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row>
    <row r="461" spans="1:26" ht="12.75" customHeight="1" x14ac:dyDescent="0.25">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row>
    <row r="462" spans="1:26" ht="12.75" customHeight="1" x14ac:dyDescent="0.25">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row>
    <row r="463" spans="1:26" ht="12.75" customHeight="1" x14ac:dyDescent="0.25">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row>
    <row r="464" spans="1:26" ht="12.75" customHeight="1" x14ac:dyDescent="0.25">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row>
    <row r="465" spans="1:26" ht="12.75" customHeight="1" x14ac:dyDescent="0.25">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row>
    <row r="466" spans="1:26" ht="12.75" customHeight="1" x14ac:dyDescent="0.25">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row>
    <row r="467" spans="1:26" ht="12.75" customHeight="1" x14ac:dyDescent="0.25">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row>
    <row r="468" spans="1:26" ht="12.75" customHeight="1" x14ac:dyDescent="0.25">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row>
    <row r="469" spans="1:26" ht="12.75" customHeight="1" x14ac:dyDescent="0.25">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row>
    <row r="470" spans="1:26" ht="12.75" customHeight="1" x14ac:dyDescent="0.25">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row>
    <row r="471" spans="1:26" ht="12.75" customHeight="1" x14ac:dyDescent="0.25">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row>
    <row r="472" spans="1:26" ht="12.75" customHeight="1" x14ac:dyDescent="0.25">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row>
    <row r="473" spans="1:26" ht="12.75" customHeight="1" x14ac:dyDescent="0.25">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row>
    <row r="474" spans="1:26" ht="12.75" customHeight="1" x14ac:dyDescent="0.25">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row>
    <row r="475" spans="1:26" ht="12.75" customHeight="1" x14ac:dyDescent="0.25">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row>
    <row r="476" spans="1:26" ht="12.75" customHeight="1" x14ac:dyDescent="0.25">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row>
    <row r="477" spans="1:26" ht="12.75" customHeight="1" x14ac:dyDescent="0.25">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row>
    <row r="478" spans="1:26" ht="12.75" customHeight="1" x14ac:dyDescent="0.25">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row>
    <row r="479" spans="1:26" ht="12.75" customHeight="1" x14ac:dyDescent="0.25">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row>
    <row r="480" spans="1:26" ht="12.75" customHeight="1" x14ac:dyDescent="0.25">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row>
    <row r="481" spans="1:26" ht="12.75" customHeight="1" x14ac:dyDescent="0.25">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row>
    <row r="482" spans="1:26" ht="12.75" customHeight="1" x14ac:dyDescent="0.25">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row>
    <row r="483" spans="1:26" ht="12.75" customHeight="1" x14ac:dyDescent="0.25">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row>
    <row r="484" spans="1:26" ht="12.75" customHeight="1" x14ac:dyDescent="0.25">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row>
    <row r="485" spans="1:26" ht="12.75" customHeight="1" x14ac:dyDescent="0.25">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row>
    <row r="486" spans="1:26" ht="12.75" customHeight="1" x14ac:dyDescent="0.25">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row>
    <row r="487" spans="1:26" ht="12.75" customHeight="1" x14ac:dyDescent="0.25">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row>
    <row r="488" spans="1:26" ht="12.75" customHeight="1" x14ac:dyDescent="0.25">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row>
    <row r="489" spans="1:26" ht="12.75" customHeight="1" x14ac:dyDescent="0.25">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row>
    <row r="490" spans="1:26" ht="12.75" customHeight="1" x14ac:dyDescent="0.25">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row>
    <row r="491" spans="1:26" ht="12.75" customHeight="1" x14ac:dyDescent="0.25">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row>
    <row r="492" spans="1:26" ht="12.75" customHeight="1" x14ac:dyDescent="0.25">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row>
    <row r="493" spans="1:26" ht="12.75" customHeight="1" x14ac:dyDescent="0.25">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row>
    <row r="494" spans="1:26" ht="12.75" customHeight="1" x14ac:dyDescent="0.25">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row>
    <row r="495" spans="1:26" ht="12.75" customHeight="1" x14ac:dyDescent="0.25">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row>
    <row r="496" spans="1:26" ht="12.75" customHeight="1" x14ac:dyDescent="0.25">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row>
    <row r="497" spans="1:26" ht="12.75" customHeight="1" x14ac:dyDescent="0.25">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row>
    <row r="498" spans="1:26" ht="12.75" customHeight="1" x14ac:dyDescent="0.25">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row>
    <row r="499" spans="1:26" ht="12.75" customHeight="1" x14ac:dyDescent="0.25">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row>
    <row r="500" spans="1:26" ht="12.75" customHeight="1" x14ac:dyDescent="0.25">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row>
    <row r="501" spans="1:26" ht="12.75" customHeight="1" x14ac:dyDescent="0.25">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row>
    <row r="502" spans="1:26" ht="12.75" customHeight="1" x14ac:dyDescent="0.25">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row>
    <row r="503" spans="1:26" ht="12.75" customHeight="1" x14ac:dyDescent="0.25">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row>
    <row r="504" spans="1:26" ht="12.75" customHeight="1" x14ac:dyDescent="0.25">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row>
    <row r="505" spans="1:26" ht="12.75" customHeight="1" x14ac:dyDescent="0.25">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row>
    <row r="506" spans="1:26" ht="12.75" customHeight="1" x14ac:dyDescent="0.25">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row>
    <row r="507" spans="1:26" ht="12.75" customHeight="1" x14ac:dyDescent="0.25">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row>
    <row r="508" spans="1:26" ht="12.75" customHeight="1" x14ac:dyDescent="0.25">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row>
    <row r="509" spans="1:26" ht="12.75" customHeight="1" x14ac:dyDescent="0.25">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row>
    <row r="510" spans="1:26" ht="12.75" customHeight="1" x14ac:dyDescent="0.25">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row>
    <row r="511" spans="1:26" ht="12.75" customHeight="1" x14ac:dyDescent="0.25">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row>
    <row r="512" spans="1:26" ht="12.75" customHeight="1" x14ac:dyDescent="0.25">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row>
    <row r="513" spans="1:26" ht="12.75" customHeight="1" x14ac:dyDescent="0.25">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row>
    <row r="514" spans="1:26" ht="12.75" customHeight="1" x14ac:dyDescent="0.25">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row>
    <row r="515" spans="1:26" ht="12.75" customHeight="1" x14ac:dyDescent="0.25">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row>
    <row r="516" spans="1:26" ht="12.75" customHeight="1" x14ac:dyDescent="0.25">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row>
    <row r="517" spans="1:26" ht="12.75" customHeight="1" x14ac:dyDescent="0.25">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row>
    <row r="518" spans="1:26" ht="12.75" customHeight="1" x14ac:dyDescent="0.25">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row>
    <row r="519" spans="1:26" ht="12.75" customHeight="1" x14ac:dyDescent="0.25">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row>
    <row r="520" spans="1:26" ht="12.75" customHeight="1" x14ac:dyDescent="0.25">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row>
    <row r="521" spans="1:26" ht="12.75" customHeight="1" x14ac:dyDescent="0.25">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row>
    <row r="522" spans="1:26" ht="12.75" customHeight="1" x14ac:dyDescent="0.25">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row>
    <row r="523" spans="1:26" ht="12.75" customHeight="1" x14ac:dyDescent="0.25">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row>
    <row r="524" spans="1:26" ht="12.75" customHeight="1" x14ac:dyDescent="0.25">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row>
    <row r="525" spans="1:26" ht="12.75" customHeight="1" x14ac:dyDescent="0.25">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row>
    <row r="526" spans="1:26" ht="12.75" customHeight="1" x14ac:dyDescent="0.25">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row>
    <row r="527" spans="1:26" ht="12.75" customHeight="1" x14ac:dyDescent="0.25">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row>
    <row r="528" spans="1:26" ht="12.75" customHeight="1" x14ac:dyDescent="0.25">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row>
    <row r="529" spans="1:26" ht="12.75" customHeight="1" x14ac:dyDescent="0.25">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row>
    <row r="530" spans="1:26" ht="12.75" customHeight="1" x14ac:dyDescent="0.25">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row>
    <row r="531" spans="1:26" ht="12.75" customHeight="1" x14ac:dyDescent="0.25">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row>
    <row r="532" spans="1:26" ht="12.75" customHeight="1" x14ac:dyDescent="0.25">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row>
    <row r="533" spans="1:26" ht="12.75" customHeight="1" x14ac:dyDescent="0.25">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row>
    <row r="534" spans="1:26" ht="12.75" customHeight="1" x14ac:dyDescent="0.25">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row>
    <row r="535" spans="1:26" ht="12.75" customHeight="1" x14ac:dyDescent="0.25">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row>
    <row r="536" spans="1:26" ht="12.75" customHeight="1" x14ac:dyDescent="0.25">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row>
    <row r="537" spans="1:26" ht="12.75" customHeight="1" x14ac:dyDescent="0.25">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row>
    <row r="538" spans="1:26" ht="12.75" customHeight="1" x14ac:dyDescent="0.25">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row>
    <row r="539" spans="1:26" ht="12.75" customHeight="1" x14ac:dyDescent="0.25">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row>
    <row r="540" spans="1:26" ht="12.75" customHeight="1" x14ac:dyDescent="0.25">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row>
    <row r="541" spans="1:26" ht="12.75" customHeight="1" x14ac:dyDescent="0.25">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row>
    <row r="542" spans="1:26" ht="12.75" customHeight="1" x14ac:dyDescent="0.25">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row>
    <row r="543" spans="1:26" ht="12.75" customHeight="1" x14ac:dyDescent="0.25">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row>
    <row r="544" spans="1:26" ht="12.75" customHeight="1" x14ac:dyDescent="0.25">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row>
    <row r="545" spans="1:26" ht="12.75" customHeight="1" x14ac:dyDescent="0.25">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row>
    <row r="546" spans="1:26" ht="12.75" customHeight="1" x14ac:dyDescent="0.25">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row>
    <row r="547" spans="1:26" ht="12.75" customHeight="1" x14ac:dyDescent="0.25">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row>
    <row r="548" spans="1:26" ht="12.75" customHeight="1" x14ac:dyDescent="0.25">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row>
    <row r="549" spans="1:26" ht="12.75" customHeight="1" x14ac:dyDescent="0.25">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row>
    <row r="550" spans="1:26" ht="12.75" customHeight="1" x14ac:dyDescent="0.25">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row>
    <row r="551" spans="1:26" ht="12.75" customHeight="1" x14ac:dyDescent="0.25">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row>
    <row r="552" spans="1:26" ht="12.75" customHeight="1" x14ac:dyDescent="0.25">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row>
    <row r="553" spans="1:26" ht="12.75" customHeight="1" x14ac:dyDescent="0.25">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row>
    <row r="554" spans="1:26" ht="12.75" customHeight="1" x14ac:dyDescent="0.25">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row>
    <row r="555" spans="1:26" ht="12.75" customHeight="1" x14ac:dyDescent="0.25">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row>
    <row r="556" spans="1:26" ht="12.75" customHeight="1" x14ac:dyDescent="0.25">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row>
    <row r="557" spans="1:26" ht="12.75" customHeight="1" x14ac:dyDescent="0.25">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row>
    <row r="558" spans="1:26" ht="12.75" customHeight="1" x14ac:dyDescent="0.25">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row>
    <row r="559" spans="1:26" ht="12.75" customHeight="1" x14ac:dyDescent="0.25">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row>
    <row r="560" spans="1:26" ht="12.75" customHeight="1" x14ac:dyDescent="0.25">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row>
    <row r="561" spans="1:26" ht="12.75" customHeight="1" x14ac:dyDescent="0.25">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row>
    <row r="562" spans="1:26" ht="12.75" customHeight="1" x14ac:dyDescent="0.25">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row>
    <row r="563" spans="1:26" ht="12.75" customHeight="1" x14ac:dyDescent="0.25">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row>
    <row r="564" spans="1:26" ht="12.75" customHeight="1" x14ac:dyDescent="0.25">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row>
    <row r="565" spans="1:26" ht="12.75" customHeight="1" x14ac:dyDescent="0.25">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row>
    <row r="566" spans="1:26" ht="12.75" customHeight="1" x14ac:dyDescent="0.25">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row>
    <row r="567" spans="1:26" ht="12.75" customHeight="1" x14ac:dyDescent="0.25">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row>
    <row r="568" spans="1:26" ht="12.75" customHeight="1" x14ac:dyDescent="0.25">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row>
    <row r="569" spans="1:26" ht="12.75" customHeight="1" x14ac:dyDescent="0.25">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row>
    <row r="570" spans="1:26" ht="12.75" customHeight="1" x14ac:dyDescent="0.25">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row>
    <row r="571" spans="1:26" ht="12.75" customHeight="1" x14ac:dyDescent="0.25">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row>
    <row r="572" spans="1:26" ht="12.75" customHeight="1" x14ac:dyDescent="0.25">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row>
    <row r="573" spans="1:26" ht="12.75" customHeight="1" x14ac:dyDescent="0.25">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row>
    <row r="574" spans="1:26" ht="12.75" customHeight="1" x14ac:dyDescent="0.25">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row>
    <row r="575" spans="1:26" ht="12.75" customHeight="1" x14ac:dyDescent="0.25">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row>
    <row r="576" spans="1:26" ht="12.75" customHeight="1" x14ac:dyDescent="0.25">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row>
    <row r="577" spans="1:26" ht="12.75" customHeight="1" x14ac:dyDescent="0.25">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row>
    <row r="578" spans="1:26" ht="12.75" customHeight="1" x14ac:dyDescent="0.25">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row>
    <row r="579" spans="1:26" ht="12.75" customHeight="1" x14ac:dyDescent="0.25">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row>
    <row r="580" spans="1:26" ht="12.75" customHeight="1" x14ac:dyDescent="0.25">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row>
    <row r="581" spans="1:26" ht="12.75" customHeight="1" x14ac:dyDescent="0.25">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row>
    <row r="582" spans="1:26" ht="12.75" customHeight="1" x14ac:dyDescent="0.25">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row>
    <row r="583" spans="1:26" ht="12.75" customHeight="1" x14ac:dyDescent="0.25">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row>
    <row r="584" spans="1:26" ht="12.75" customHeight="1" x14ac:dyDescent="0.25">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row>
    <row r="585" spans="1:26" ht="12.75" customHeight="1" x14ac:dyDescent="0.25">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row>
    <row r="586" spans="1:26" ht="12.75" customHeight="1" x14ac:dyDescent="0.25">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row>
    <row r="587" spans="1:26" ht="12.75" customHeight="1" x14ac:dyDescent="0.25">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row>
    <row r="588" spans="1:26" ht="12.75" customHeight="1" x14ac:dyDescent="0.25">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row>
    <row r="589" spans="1:26" ht="12.75" customHeight="1" x14ac:dyDescent="0.25">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row>
    <row r="590" spans="1:26" ht="12.75" customHeight="1" x14ac:dyDescent="0.25">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row>
    <row r="591" spans="1:26" ht="12.75" customHeight="1" x14ac:dyDescent="0.25">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row>
    <row r="592" spans="1:26" ht="12.75" customHeight="1" x14ac:dyDescent="0.25">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row>
    <row r="593" spans="1:26" ht="12.75" customHeight="1" x14ac:dyDescent="0.25">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row>
    <row r="594" spans="1:26" ht="12.75" customHeight="1" x14ac:dyDescent="0.25">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row>
    <row r="595" spans="1:26" ht="12.75" customHeight="1" x14ac:dyDescent="0.25">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row>
    <row r="596" spans="1:26" ht="12.75" customHeight="1" x14ac:dyDescent="0.25">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row>
    <row r="597" spans="1:26" ht="12.75" customHeight="1" x14ac:dyDescent="0.25">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row>
    <row r="598" spans="1:26" ht="12.75" customHeight="1" x14ac:dyDescent="0.25">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row>
    <row r="599" spans="1:26" ht="12.75" customHeight="1" x14ac:dyDescent="0.25">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row>
    <row r="600" spans="1:26" ht="12.75" customHeight="1" x14ac:dyDescent="0.25">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row>
    <row r="601" spans="1:26" ht="12.75" customHeight="1" x14ac:dyDescent="0.25">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row>
    <row r="602" spans="1:26" ht="12.75" customHeight="1" x14ac:dyDescent="0.25">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row>
    <row r="603" spans="1:26" ht="12.75" customHeight="1" x14ac:dyDescent="0.25">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row>
    <row r="604" spans="1:26" ht="12.75" customHeight="1" x14ac:dyDescent="0.25">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row>
    <row r="605" spans="1:26" ht="12.75" customHeight="1" x14ac:dyDescent="0.25">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row>
    <row r="606" spans="1:26" ht="12.75" customHeight="1" x14ac:dyDescent="0.25">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row>
    <row r="607" spans="1:26" ht="12.75" customHeight="1" x14ac:dyDescent="0.25">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row>
    <row r="608" spans="1:26" ht="12.75" customHeight="1" x14ac:dyDescent="0.25">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row>
    <row r="609" spans="1:26" ht="12.75" customHeight="1" x14ac:dyDescent="0.25">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row>
    <row r="610" spans="1:26" ht="12.75" customHeight="1" x14ac:dyDescent="0.25">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row>
    <row r="611" spans="1:26" ht="12.75" customHeight="1" x14ac:dyDescent="0.25">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row>
    <row r="612" spans="1:26" ht="12.75" customHeight="1" x14ac:dyDescent="0.25">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row>
    <row r="613" spans="1:26" ht="12.75" customHeight="1" x14ac:dyDescent="0.25">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row>
    <row r="614" spans="1:26" ht="12.75" customHeight="1" x14ac:dyDescent="0.25">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row>
    <row r="615" spans="1:26" ht="12.75" customHeight="1" x14ac:dyDescent="0.25">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row>
    <row r="616" spans="1:26" ht="12.75" customHeight="1" x14ac:dyDescent="0.25">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row>
    <row r="617" spans="1:26" ht="12.75" customHeight="1" x14ac:dyDescent="0.25">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row>
    <row r="618" spans="1:26" ht="12.75" customHeight="1" x14ac:dyDescent="0.25">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row>
    <row r="619" spans="1:26" ht="12.75" customHeight="1" x14ac:dyDescent="0.25">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row>
    <row r="620" spans="1:26" ht="12.75" customHeight="1" x14ac:dyDescent="0.25">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row>
    <row r="621" spans="1:26" ht="12.75" customHeight="1" x14ac:dyDescent="0.25">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row>
    <row r="622" spans="1:26" ht="12.75" customHeight="1" x14ac:dyDescent="0.25">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row>
    <row r="623" spans="1:26" ht="12.75" customHeight="1" x14ac:dyDescent="0.25">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row>
    <row r="624" spans="1:26" ht="12.75" customHeight="1" x14ac:dyDescent="0.25">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row>
    <row r="625" spans="1:26" ht="12.75" customHeight="1" x14ac:dyDescent="0.25">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row>
    <row r="626" spans="1:26" ht="12.75" customHeight="1" x14ac:dyDescent="0.25">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row>
    <row r="627" spans="1:26" ht="12.75" customHeight="1" x14ac:dyDescent="0.25">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row>
    <row r="628" spans="1:26" ht="12.75" customHeight="1" x14ac:dyDescent="0.25">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row>
    <row r="629" spans="1:26" ht="12.75" customHeight="1" x14ac:dyDescent="0.25">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row>
    <row r="630" spans="1:26" ht="12.75" customHeight="1" x14ac:dyDescent="0.25">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row>
    <row r="631" spans="1:26" ht="12.75" customHeight="1" x14ac:dyDescent="0.25">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row>
    <row r="632" spans="1:26" ht="12.75" customHeight="1" x14ac:dyDescent="0.25">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row>
    <row r="633" spans="1:26" ht="12.75" customHeight="1" x14ac:dyDescent="0.25">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row>
    <row r="634" spans="1:26" ht="12.75" customHeight="1" x14ac:dyDescent="0.25">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row>
    <row r="635" spans="1:26" ht="12.75" customHeight="1" x14ac:dyDescent="0.25">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row>
    <row r="636" spans="1:26" ht="12.75" customHeight="1" x14ac:dyDescent="0.25">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row>
    <row r="637" spans="1:26" ht="12.75" customHeight="1" x14ac:dyDescent="0.25">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row>
    <row r="638" spans="1:26" ht="12.75" customHeight="1" x14ac:dyDescent="0.25">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row>
    <row r="639" spans="1:26" ht="12.75" customHeight="1" x14ac:dyDescent="0.25">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row>
    <row r="640" spans="1:26" ht="12.75" customHeight="1" x14ac:dyDescent="0.25">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row>
    <row r="641" spans="1:26" ht="12.75" customHeight="1" x14ac:dyDescent="0.25">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row>
    <row r="642" spans="1:26" ht="12.75" customHeight="1" x14ac:dyDescent="0.25">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row>
    <row r="643" spans="1:26" ht="12.75" customHeight="1" x14ac:dyDescent="0.25">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row>
    <row r="644" spans="1:26" ht="12.75" customHeight="1" x14ac:dyDescent="0.25">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row>
    <row r="645" spans="1:26" ht="12.75" customHeight="1" x14ac:dyDescent="0.25">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row>
    <row r="646" spans="1:26" ht="12.75" customHeight="1" x14ac:dyDescent="0.25">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row>
    <row r="647" spans="1:26" ht="12.75" customHeight="1" x14ac:dyDescent="0.25">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row>
    <row r="648" spans="1:26" ht="12.75" customHeight="1" x14ac:dyDescent="0.25">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row>
    <row r="649" spans="1:26" ht="12.75" customHeight="1" x14ac:dyDescent="0.25">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row>
    <row r="650" spans="1:26" ht="12.75" customHeight="1" x14ac:dyDescent="0.25">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row>
    <row r="651" spans="1:26" ht="12.75" customHeight="1" x14ac:dyDescent="0.25">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row>
    <row r="652" spans="1:26" ht="12.75" customHeight="1" x14ac:dyDescent="0.25">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row>
    <row r="653" spans="1:26" ht="12.75" customHeight="1" x14ac:dyDescent="0.25">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row>
    <row r="654" spans="1:26" ht="12.75" customHeight="1" x14ac:dyDescent="0.25">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row>
    <row r="655" spans="1:26" ht="12.75" customHeight="1" x14ac:dyDescent="0.25">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row>
    <row r="656" spans="1:26" ht="12.75" customHeight="1" x14ac:dyDescent="0.25">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row>
    <row r="657" spans="1:26" ht="12.75" customHeight="1" x14ac:dyDescent="0.25">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row>
    <row r="658" spans="1:26" ht="12.75" customHeight="1" x14ac:dyDescent="0.25">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row>
    <row r="659" spans="1:26" ht="12.75" customHeight="1" x14ac:dyDescent="0.25">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row>
    <row r="660" spans="1:26" ht="12.75" customHeight="1" x14ac:dyDescent="0.25">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row>
    <row r="661" spans="1:26" ht="12.75" customHeight="1" x14ac:dyDescent="0.25">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row>
    <row r="662" spans="1:26" ht="12.75" customHeight="1" x14ac:dyDescent="0.25">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row>
    <row r="663" spans="1:26" ht="12.75" customHeight="1" x14ac:dyDescent="0.25">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row>
    <row r="664" spans="1:26" ht="12.75" customHeight="1" x14ac:dyDescent="0.25">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row>
    <row r="665" spans="1:26" ht="12.75" customHeight="1" x14ac:dyDescent="0.25">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row>
    <row r="666" spans="1:26" ht="12.75" customHeight="1" x14ac:dyDescent="0.25">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row>
    <row r="667" spans="1:26" ht="12.75" customHeight="1" x14ac:dyDescent="0.25">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row>
    <row r="668" spans="1:26" ht="12.75" customHeight="1" x14ac:dyDescent="0.25">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row>
    <row r="669" spans="1:26" ht="12.75" customHeight="1" x14ac:dyDescent="0.25">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row>
    <row r="670" spans="1:26" ht="12.75" customHeight="1" x14ac:dyDescent="0.25">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row>
    <row r="671" spans="1:26" ht="12.75" customHeight="1" x14ac:dyDescent="0.25">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row>
    <row r="672" spans="1:26" ht="12.75" customHeight="1" x14ac:dyDescent="0.25">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row>
    <row r="673" spans="1:26" ht="12.75" customHeight="1" x14ac:dyDescent="0.25">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row>
    <row r="674" spans="1:26" ht="12.75" customHeight="1" x14ac:dyDescent="0.25">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row>
    <row r="675" spans="1:26" ht="12.75" customHeight="1" x14ac:dyDescent="0.25">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row>
    <row r="676" spans="1:26" ht="12.75" customHeight="1" x14ac:dyDescent="0.25">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row>
    <row r="677" spans="1:26" ht="12.75" customHeight="1" x14ac:dyDescent="0.25">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row>
    <row r="678" spans="1:26" ht="12.75" customHeight="1" x14ac:dyDescent="0.25">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row>
    <row r="679" spans="1:26" ht="12.75" customHeight="1" x14ac:dyDescent="0.25">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row>
    <row r="680" spans="1:26" ht="12.75" customHeight="1" x14ac:dyDescent="0.25">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row>
    <row r="681" spans="1:26" ht="12.75" customHeight="1" x14ac:dyDescent="0.2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row>
    <row r="682" spans="1:26" ht="12.75" customHeight="1" x14ac:dyDescent="0.25">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row>
    <row r="683" spans="1:26" ht="12.75" customHeight="1" x14ac:dyDescent="0.25">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row>
    <row r="684" spans="1:26" ht="12.75" customHeight="1" x14ac:dyDescent="0.25">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row>
    <row r="685" spans="1:26" ht="12.75" customHeight="1" x14ac:dyDescent="0.25">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row>
    <row r="686" spans="1:26" ht="12.75" customHeight="1" x14ac:dyDescent="0.25">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row>
    <row r="687" spans="1:26" ht="12.75" customHeight="1" x14ac:dyDescent="0.25">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row>
    <row r="688" spans="1:26" ht="12.75" customHeight="1" x14ac:dyDescent="0.25">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row>
    <row r="689" spans="1:26" ht="12.75" customHeight="1" x14ac:dyDescent="0.25">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row>
    <row r="690" spans="1:26" ht="12.75" customHeight="1" x14ac:dyDescent="0.25">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row>
    <row r="691" spans="1:26" ht="12.75" customHeight="1" x14ac:dyDescent="0.25">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row>
    <row r="692" spans="1:26" ht="12.75" customHeight="1" x14ac:dyDescent="0.25">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row>
    <row r="693" spans="1:26" ht="12.75" customHeight="1" x14ac:dyDescent="0.25">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row>
    <row r="694" spans="1:26" ht="12.75" customHeight="1" x14ac:dyDescent="0.25">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row>
    <row r="695" spans="1:26" ht="12.75" customHeight="1" x14ac:dyDescent="0.25">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row>
    <row r="696" spans="1:26" ht="12.75" customHeight="1" x14ac:dyDescent="0.25">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row>
    <row r="697" spans="1:26" ht="12.75" customHeight="1" x14ac:dyDescent="0.25">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row>
    <row r="698" spans="1:26" ht="12.75" customHeight="1" x14ac:dyDescent="0.25">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row>
    <row r="699" spans="1:26" ht="12.75" customHeight="1" x14ac:dyDescent="0.25">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row>
    <row r="700" spans="1:26" ht="12.75" customHeight="1" x14ac:dyDescent="0.25">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row>
    <row r="701" spans="1:26" ht="12.75" customHeight="1" x14ac:dyDescent="0.25">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row>
    <row r="702" spans="1:26" ht="12.75" customHeight="1" x14ac:dyDescent="0.25">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row>
    <row r="703" spans="1:26" ht="12.75" customHeight="1" x14ac:dyDescent="0.25">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row>
    <row r="704" spans="1:26" ht="12.75" customHeight="1" x14ac:dyDescent="0.25">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row>
    <row r="705" spans="1:26" ht="12.75" customHeight="1" x14ac:dyDescent="0.25">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row>
    <row r="706" spans="1:26" ht="12.75" customHeight="1" x14ac:dyDescent="0.25">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row>
    <row r="707" spans="1:26" ht="12.75" customHeight="1" x14ac:dyDescent="0.25">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row>
    <row r="708" spans="1:26" ht="12.75" customHeight="1" x14ac:dyDescent="0.25">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row>
    <row r="709" spans="1:26" ht="12.75" customHeight="1" x14ac:dyDescent="0.25">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row>
    <row r="710" spans="1:26" ht="12.75" customHeight="1" x14ac:dyDescent="0.25">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row>
    <row r="711" spans="1:26" ht="12.75" customHeight="1" x14ac:dyDescent="0.25">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row>
    <row r="712" spans="1:26" ht="12.75" customHeight="1" x14ac:dyDescent="0.25">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row>
    <row r="713" spans="1:26" ht="12.75" customHeight="1" x14ac:dyDescent="0.25">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row>
    <row r="714" spans="1:26" ht="12.75" customHeight="1" x14ac:dyDescent="0.25">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row>
    <row r="715" spans="1:26" ht="12.75" customHeight="1" x14ac:dyDescent="0.25">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row>
    <row r="716" spans="1:26" ht="12.75" customHeight="1" x14ac:dyDescent="0.25">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row>
    <row r="717" spans="1:26" ht="12.75" customHeight="1" x14ac:dyDescent="0.25">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row>
    <row r="718" spans="1:26" ht="12.75" customHeight="1" x14ac:dyDescent="0.25">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row>
    <row r="719" spans="1:26" ht="12.75" customHeight="1" x14ac:dyDescent="0.25">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row>
    <row r="720" spans="1:26" ht="12.75" customHeight="1" x14ac:dyDescent="0.25">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row>
    <row r="721" spans="1:26" ht="12.75" customHeight="1" x14ac:dyDescent="0.25">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row>
    <row r="722" spans="1:26" ht="12.75" customHeight="1" x14ac:dyDescent="0.25">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row>
    <row r="723" spans="1:26" ht="12.75" customHeight="1" x14ac:dyDescent="0.25">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row>
    <row r="724" spans="1:26" ht="12.75" customHeight="1" x14ac:dyDescent="0.25">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row>
    <row r="725" spans="1:26" ht="12.75" customHeight="1" x14ac:dyDescent="0.25">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row>
    <row r="726" spans="1:26" ht="12.75" customHeight="1" x14ac:dyDescent="0.25">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row>
    <row r="727" spans="1:26" ht="12.75" customHeight="1" x14ac:dyDescent="0.25">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row>
    <row r="728" spans="1:26" ht="12.75" customHeight="1" x14ac:dyDescent="0.25">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row>
    <row r="729" spans="1:26" ht="12.75" customHeight="1" x14ac:dyDescent="0.25">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row>
    <row r="730" spans="1:26" ht="12.75" customHeight="1" x14ac:dyDescent="0.25">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row>
    <row r="731" spans="1:26" ht="12.75" customHeight="1" x14ac:dyDescent="0.25">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row>
    <row r="732" spans="1:26" ht="12.75" customHeight="1" x14ac:dyDescent="0.25">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row>
    <row r="733" spans="1:26" ht="12.75" customHeight="1" x14ac:dyDescent="0.25">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row>
    <row r="734" spans="1:26" ht="12.75" customHeight="1" x14ac:dyDescent="0.25">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row>
    <row r="735" spans="1:26" ht="12.75" customHeight="1" x14ac:dyDescent="0.25">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row>
    <row r="736" spans="1:26" ht="12.75" customHeight="1" x14ac:dyDescent="0.25">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row>
    <row r="737" spans="1:26" ht="12.75" customHeight="1" x14ac:dyDescent="0.25">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row>
    <row r="738" spans="1:26" ht="12.75" customHeight="1" x14ac:dyDescent="0.25">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row>
    <row r="739" spans="1:26" ht="12.75" customHeight="1" x14ac:dyDescent="0.25">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row>
    <row r="740" spans="1:26" ht="12.75" customHeight="1" x14ac:dyDescent="0.25">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row>
    <row r="741" spans="1:26" ht="12.75" customHeight="1" x14ac:dyDescent="0.25">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row>
    <row r="742" spans="1:26" ht="12.75" customHeight="1" x14ac:dyDescent="0.25">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row>
    <row r="743" spans="1:26" ht="12.75" customHeight="1" x14ac:dyDescent="0.25">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row>
    <row r="744" spans="1:26" ht="12.75" customHeight="1" x14ac:dyDescent="0.25">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row>
    <row r="745" spans="1:26" ht="12.75" customHeight="1" x14ac:dyDescent="0.25">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row>
    <row r="746" spans="1:26" ht="12.75" customHeight="1" x14ac:dyDescent="0.25">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row>
    <row r="747" spans="1:26" ht="12.75" customHeight="1" x14ac:dyDescent="0.25">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row>
    <row r="748" spans="1:26" ht="12.75" customHeight="1" x14ac:dyDescent="0.25">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row>
    <row r="749" spans="1:26" ht="12.75" customHeight="1" x14ac:dyDescent="0.25">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row>
    <row r="750" spans="1:26" ht="12.75" customHeight="1" x14ac:dyDescent="0.25">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row>
    <row r="751" spans="1:26" ht="12.75" customHeight="1" x14ac:dyDescent="0.25">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row>
    <row r="752" spans="1:26" ht="12.75" customHeight="1" x14ac:dyDescent="0.25">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row>
    <row r="753" spans="1:26" ht="12.75" customHeight="1" x14ac:dyDescent="0.25">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row>
    <row r="754" spans="1:26" ht="12.75" customHeight="1" x14ac:dyDescent="0.25">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row>
    <row r="755" spans="1:26" ht="12.75" customHeight="1" x14ac:dyDescent="0.25">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row>
    <row r="756" spans="1:26" ht="12.75" customHeight="1" x14ac:dyDescent="0.25">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row>
    <row r="757" spans="1:26" ht="12.75" customHeight="1" x14ac:dyDescent="0.25">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row>
    <row r="758" spans="1:26" ht="12.75" customHeight="1" x14ac:dyDescent="0.25">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row>
    <row r="759" spans="1:26" ht="12.75" customHeight="1" x14ac:dyDescent="0.25">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row>
    <row r="760" spans="1:26" ht="12.75" customHeight="1" x14ac:dyDescent="0.25">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row>
    <row r="761" spans="1:26" ht="12.75" customHeight="1" x14ac:dyDescent="0.25">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row>
    <row r="762" spans="1:26" ht="12.75" customHeight="1" x14ac:dyDescent="0.25">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row>
    <row r="763" spans="1:26" ht="12.75" customHeight="1" x14ac:dyDescent="0.25">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row>
    <row r="764" spans="1:26" ht="12.75" customHeight="1" x14ac:dyDescent="0.25">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row>
    <row r="765" spans="1:26" ht="12.75" customHeight="1" x14ac:dyDescent="0.25">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row>
    <row r="766" spans="1:26" ht="12.75" customHeight="1" x14ac:dyDescent="0.25">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row>
    <row r="767" spans="1:26" ht="12.75" customHeight="1" x14ac:dyDescent="0.25">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row>
    <row r="768" spans="1:26" ht="12.75" customHeight="1" x14ac:dyDescent="0.25">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row>
    <row r="769" spans="1:26" ht="12.75" customHeight="1" x14ac:dyDescent="0.25">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row>
    <row r="770" spans="1:26" ht="12.75" customHeight="1" x14ac:dyDescent="0.25">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row>
    <row r="771" spans="1:26" ht="12.75" customHeight="1" x14ac:dyDescent="0.25">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row>
    <row r="772" spans="1:26" ht="12.75" customHeight="1" x14ac:dyDescent="0.25">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row>
    <row r="773" spans="1:26" ht="12.75" customHeight="1" x14ac:dyDescent="0.25">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row>
    <row r="774" spans="1:26" ht="12.75" customHeight="1" x14ac:dyDescent="0.25">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row>
    <row r="775" spans="1:26" ht="12.75" customHeight="1" x14ac:dyDescent="0.25">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row>
    <row r="776" spans="1:26" ht="12.75" customHeight="1" x14ac:dyDescent="0.25">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row>
    <row r="777" spans="1:26" ht="12.75" customHeight="1" x14ac:dyDescent="0.25">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row>
    <row r="778" spans="1:26" ht="12.75" customHeight="1" x14ac:dyDescent="0.25">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row>
    <row r="779" spans="1:26" ht="12.75" customHeight="1" x14ac:dyDescent="0.25">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row>
    <row r="780" spans="1:26" ht="12.75" customHeight="1" x14ac:dyDescent="0.25">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row>
    <row r="781" spans="1:26" ht="12.75" customHeight="1" x14ac:dyDescent="0.25">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row>
    <row r="782" spans="1:26" ht="12.75" customHeight="1" x14ac:dyDescent="0.25">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row>
    <row r="783" spans="1:26" ht="12.75" customHeight="1" x14ac:dyDescent="0.25">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row>
    <row r="784" spans="1:26" ht="12.75" customHeight="1" x14ac:dyDescent="0.25">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row>
    <row r="785" spans="1:26" ht="12.75" customHeight="1" x14ac:dyDescent="0.25">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row>
    <row r="786" spans="1:26" ht="12.75" customHeight="1" x14ac:dyDescent="0.25">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row>
    <row r="787" spans="1:26" ht="12.75" customHeight="1" x14ac:dyDescent="0.25">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row>
    <row r="788" spans="1:26" ht="12.75" customHeight="1" x14ac:dyDescent="0.25">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row>
    <row r="789" spans="1:26" ht="12.75" customHeight="1" x14ac:dyDescent="0.25">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row>
    <row r="790" spans="1:26" ht="12.75" customHeight="1" x14ac:dyDescent="0.25">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row>
    <row r="791" spans="1:26" ht="12.75" customHeight="1" x14ac:dyDescent="0.25">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row>
    <row r="792" spans="1:26" ht="12.75" customHeight="1" x14ac:dyDescent="0.25">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row>
    <row r="793" spans="1:26" ht="12.75" customHeight="1" x14ac:dyDescent="0.25">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row>
    <row r="794" spans="1:26" ht="12.75" customHeight="1" x14ac:dyDescent="0.25">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row>
    <row r="795" spans="1:26" ht="12.75" customHeight="1" x14ac:dyDescent="0.25">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row>
    <row r="796" spans="1:26" ht="12.75" customHeight="1" x14ac:dyDescent="0.25">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row>
    <row r="797" spans="1:26" ht="12.75" customHeight="1" x14ac:dyDescent="0.25">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row>
    <row r="798" spans="1:26" ht="12.75" customHeight="1" x14ac:dyDescent="0.25">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row>
    <row r="799" spans="1:26" ht="12.75" customHeight="1" x14ac:dyDescent="0.25">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row>
    <row r="800" spans="1:26" ht="12.75" customHeight="1" x14ac:dyDescent="0.25">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row>
    <row r="801" spans="1:26" ht="12.75" customHeight="1" x14ac:dyDescent="0.25">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row>
    <row r="802" spans="1:26" ht="12.75" customHeight="1" x14ac:dyDescent="0.25">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row>
    <row r="803" spans="1:26" ht="12.75" customHeight="1" x14ac:dyDescent="0.25">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row>
    <row r="804" spans="1:26" ht="12.75" customHeight="1" x14ac:dyDescent="0.25">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row>
    <row r="805" spans="1:26" ht="12.75" customHeight="1" x14ac:dyDescent="0.25">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row>
    <row r="806" spans="1:26" ht="12.75" customHeight="1" x14ac:dyDescent="0.25">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row>
    <row r="807" spans="1:26" ht="12.75" customHeight="1" x14ac:dyDescent="0.25">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row>
    <row r="808" spans="1:26" ht="12.75" customHeight="1" x14ac:dyDescent="0.25">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row>
    <row r="809" spans="1:26" ht="12.75" customHeight="1" x14ac:dyDescent="0.25">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row>
    <row r="810" spans="1:26" ht="12.75" customHeight="1" x14ac:dyDescent="0.25">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row>
    <row r="811" spans="1:26" ht="12.75" customHeight="1" x14ac:dyDescent="0.25">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row>
    <row r="812" spans="1:26" ht="12.75" customHeight="1" x14ac:dyDescent="0.25">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row>
    <row r="813" spans="1:26" ht="12.75" customHeight="1" x14ac:dyDescent="0.25">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row>
    <row r="814" spans="1:26" ht="12.75" customHeight="1" x14ac:dyDescent="0.25">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row>
    <row r="815" spans="1:26" ht="12.75" customHeight="1" x14ac:dyDescent="0.25">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row>
    <row r="816" spans="1:26" ht="12.75" customHeight="1" x14ac:dyDescent="0.25">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row>
    <row r="817" spans="1:26" ht="12.75" customHeight="1" x14ac:dyDescent="0.25">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row>
    <row r="818" spans="1:26" ht="12.75" customHeight="1" x14ac:dyDescent="0.25">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row>
    <row r="819" spans="1:26" ht="12.75" customHeight="1" x14ac:dyDescent="0.25">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row>
    <row r="820" spans="1:26" ht="12.75" customHeight="1" x14ac:dyDescent="0.25">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row>
    <row r="821" spans="1:26" ht="12.75" customHeight="1" x14ac:dyDescent="0.25">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row>
    <row r="822" spans="1:26" ht="12.75" customHeight="1" x14ac:dyDescent="0.25">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row>
    <row r="823" spans="1:26" ht="12.75" customHeight="1" x14ac:dyDescent="0.25">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row>
    <row r="824" spans="1:26" ht="12.75" customHeight="1" x14ac:dyDescent="0.25">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row>
    <row r="825" spans="1:26" ht="12.75" customHeight="1" x14ac:dyDescent="0.25">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row>
    <row r="826" spans="1:26" ht="12.75" customHeight="1" x14ac:dyDescent="0.25">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row>
    <row r="827" spans="1:26" ht="12.75" customHeight="1" x14ac:dyDescent="0.25">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row>
    <row r="828" spans="1:26" ht="12.75" customHeight="1" x14ac:dyDescent="0.25">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row>
    <row r="829" spans="1:26" ht="12.75" customHeight="1" x14ac:dyDescent="0.25">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row>
    <row r="830" spans="1:26" ht="12.75" customHeight="1" x14ac:dyDescent="0.25">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row>
    <row r="831" spans="1:26" ht="12.75" customHeight="1" x14ac:dyDescent="0.25">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row>
    <row r="832" spans="1:26" ht="12.75" customHeight="1" x14ac:dyDescent="0.25">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row>
    <row r="833" spans="1:26" ht="12.75" customHeight="1" x14ac:dyDescent="0.25">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row>
    <row r="834" spans="1:26" ht="12.75" customHeight="1" x14ac:dyDescent="0.25">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row>
    <row r="835" spans="1:26" ht="12.75" customHeight="1" x14ac:dyDescent="0.25">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row>
    <row r="836" spans="1:26" ht="12.75" customHeight="1" x14ac:dyDescent="0.25">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row>
    <row r="837" spans="1:26" ht="12.75" customHeight="1" x14ac:dyDescent="0.25">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row>
    <row r="838" spans="1:26" ht="12.75" customHeight="1" x14ac:dyDescent="0.25">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row>
    <row r="839" spans="1:26" ht="12.75" customHeight="1" x14ac:dyDescent="0.25">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row>
    <row r="840" spans="1:26" ht="12.75" customHeight="1" x14ac:dyDescent="0.25">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row>
    <row r="841" spans="1:26" ht="12.75" customHeight="1" x14ac:dyDescent="0.25">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row>
    <row r="842" spans="1:26" ht="12.75" customHeight="1" x14ac:dyDescent="0.25">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row>
    <row r="843" spans="1:26" ht="12.75" customHeight="1" x14ac:dyDescent="0.25">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row>
    <row r="844" spans="1:26" ht="12.75" customHeight="1" x14ac:dyDescent="0.25">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row>
    <row r="845" spans="1:26" ht="12.75" customHeight="1" x14ac:dyDescent="0.25">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row>
    <row r="846" spans="1:26" ht="12.75" customHeight="1" x14ac:dyDescent="0.25">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row>
    <row r="847" spans="1:26" ht="12.75" customHeight="1" x14ac:dyDescent="0.25">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row>
    <row r="848" spans="1:26" ht="12.75" customHeight="1" x14ac:dyDescent="0.25">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row>
    <row r="849" spans="1:26" ht="12.75" customHeight="1" x14ac:dyDescent="0.25">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row>
    <row r="850" spans="1:26" ht="12.75" customHeight="1" x14ac:dyDescent="0.25">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row>
    <row r="851" spans="1:26" ht="12.75" customHeight="1" x14ac:dyDescent="0.25">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row>
    <row r="852" spans="1:26" ht="12.75" customHeight="1" x14ac:dyDescent="0.25">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row>
    <row r="853" spans="1:26" ht="12.75" customHeight="1" x14ac:dyDescent="0.25">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row>
    <row r="854" spans="1:26" ht="12.75" customHeight="1" x14ac:dyDescent="0.25">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row>
    <row r="855" spans="1:26" ht="12.75" customHeight="1" x14ac:dyDescent="0.25">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row>
    <row r="856" spans="1:26" ht="12.75" customHeight="1" x14ac:dyDescent="0.25">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row>
    <row r="857" spans="1:26" ht="12.75" customHeight="1" x14ac:dyDescent="0.25">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row>
    <row r="858" spans="1:26" ht="12.75" customHeight="1" x14ac:dyDescent="0.25">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row>
    <row r="859" spans="1:26" ht="12.75" customHeight="1" x14ac:dyDescent="0.25">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row>
    <row r="860" spans="1:26" ht="12.75" customHeight="1" x14ac:dyDescent="0.25">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row>
    <row r="861" spans="1:26" ht="12.75" customHeight="1" x14ac:dyDescent="0.25">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row>
    <row r="862" spans="1:26" ht="12.75" customHeight="1" x14ac:dyDescent="0.25">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row>
    <row r="863" spans="1:26" ht="12.75" customHeight="1" x14ac:dyDescent="0.25">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row>
    <row r="864" spans="1:26" ht="12.75" customHeight="1" x14ac:dyDescent="0.25">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row>
    <row r="865" spans="1:26" ht="12.75" customHeight="1" x14ac:dyDescent="0.25">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row>
    <row r="866" spans="1:26" ht="12.75" customHeight="1" x14ac:dyDescent="0.25">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row>
    <row r="867" spans="1:26" ht="12.75" customHeight="1" x14ac:dyDescent="0.25">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row>
    <row r="868" spans="1:26" ht="12.75" customHeight="1" x14ac:dyDescent="0.25">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row>
    <row r="869" spans="1:26" ht="12.75" customHeight="1" x14ac:dyDescent="0.25">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row>
    <row r="870" spans="1:26" ht="12.75" customHeight="1" x14ac:dyDescent="0.25">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row>
    <row r="871" spans="1:26" ht="12.75" customHeight="1" x14ac:dyDescent="0.25">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row>
    <row r="872" spans="1:26" ht="12.75" customHeight="1" x14ac:dyDescent="0.25">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row>
    <row r="873" spans="1:26" ht="12.75" customHeight="1" x14ac:dyDescent="0.25">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row>
    <row r="874" spans="1:26" ht="12.75" customHeight="1" x14ac:dyDescent="0.25">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row>
    <row r="875" spans="1:26" ht="12.75" customHeight="1" x14ac:dyDescent="0.25">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row>
    <row r="876" spans="1:26" ht="12.75" customHeight="1" x14ac:dyDescent="0.25">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row>
    <row r="877" spans="1:26" ht="12.75" customHeight="1" x14ac:dyDescent="0.25">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row>
    <row r="878" spans="1:26" ht="12.75" customHeight="1" x14ac:dyDescent="0.25">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row>
    <row r="879" spans="1:26" ht="12.75" customHeight="1" x14ac:dyDescent="0.25">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row>
    <row r="880" spans="1:26" ht="12.75" customHeight="1" x14ac:dyDescent="0.25">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row>
    <row r="881" spans="1:26" ht="12.75" customHeight="1" x14ac:dyDescent="0.25">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row>
    <row r="882" spans="1:26" ht="12.75" customHeight="1" x14ac:dyDescent="0.25">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row>
    <row r="883" spans="1:26" ht="12.75" customHeight="1" x14ac:dyDescent="0.25">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row>
    <row r="884" spans="1:26" ht="12.75" customHeight="1" x14ac:dyDescent="0.25">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row>
    <row r="885" spans="1:26" ht="12.75" customHeight="1" x14ac:dyDescent="0.25">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row>
    <row r="886" spans="1:26" ht="12.75" customHeight="1" x14ac:dyDescent="0.25">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row>
    <row r="887" spans="1:26" ht="12.75" customHeight="1" x14ac:dyDescent="0.25">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row>
    <row r="888" spans="1:26" ht="12.75" customHeight="1" x14ac:dyDescent="0.25">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row>
    <row r="889" spans="1:26" ht="12.75" customHeight="1" x14ac:dyDescent="0.25">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row>
    <row r="890" spans="1:26" ht="12.75" customHeight="1" x14ac:dyDescent="0.25">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row>
    <row r="891" spans="1:26" ht="12.75" customHeight="1" x14ac:dyDescent="0.25">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row>
    <row r="892" spans="1:26" ht="12.75" customHeight="1" x14ac:dyDescent="0.25">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row>
    <row r="893" spans="1:26" ht="12.75" customHeight="1" x14ac:dyDescent="0.25">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row>
    <row r="894" spans="1:26" ht="12.75" customHeight="1" x14ac:dyDescent="0.25">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row>
    <row r="895" spans="1:26" ht="12.75" customHeight="1" x14ac:dyDescent="0.25">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row>
    <row r="896" spans="1:26" ht="12.75" customHeight="1" x14ac:dyDescent="0.25">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row>
    <row r="897" spans="1:26" ht="12.75" customHeight="1" x14ac:dyDescent="0.25">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row>
    <row r="898" spans="1:26" ht="12.75" customHeight="1" x14ac:dyDescent="0.25">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row>
    <row r="899" spans="1:26" ht="12.75" customHeight="1" x14ac:dyDescent="0.25">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row>
    <row r="900" spans="1:26" ht="12.75" customHeight="1" x14ac:dyDescent="0.25">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row>
    <row r="901" spans="1:26" ht="12.75" customHeight="1" x14ac:dyDescent="0.25">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row>
    <row r="902" spans="1:26" ht="12.75" customHeight="1" x14ac:dyDescent="0.25">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row>
    <row r="903" spans="1:26" ht="12.75" customHeight="1" x14ac:dyDescent="0.25">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row>
    <row r="904" spans="1:26" ht="12.75" customHeight="1" x14ac:dyDescent="0.25">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row>
    <row r="905" spans="1:26" ht="12.75" customHeight="1" x14ac:dyDescent="0.25">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row>
    <row r="906" spans="1:26" ht="12.75" customHeight="1" x14ac:dyDescent="0.25">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row>
    <row r="907" spans="1:26" ht="12.75" customHeight="1" x14ac:dyDescent="0.25">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row>
    <row r="908" spans="1:26" ht="12.75" customHeight="1" x14ac:dyDescent="0.25">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row>
    <row r="909" spans="1:26" ht="12.75" customHeight="1" x14ac:dyDescent="0.25">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row>
    <row r="910" spans="1:26" ht="12.75" customHeight="1" x14ac:dyDescent="0.25">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row>
    <row r="911" spans="1:26" ht="12.75" customHeight="1" x14ac:dyDescent="0.25">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row>
    <row r="912" spans="1:26" ht="12.75" customHeight="1" x14ac:dyDescent="0.25">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row>
    <row r="913" spans="1:26" ht="12.75" customHeight="1" x14ac:dyDescent="0.25">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row>
    <row r="914" spans="1:26" ht="12.75" customHeight="1" x14ac:dyDescent="0.25">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row>
    <row r="915" spans="1:26" ht="12.75" customHeight="1" x14ac:dyDescent="0.25">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row>
    <row r="916" spans="1:26" ht="12.75" customHeight="1" x14ac:dyDescent="0.25">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row>
    <row r="917" spans="1:26" ht="12.75" customHeight="1" x14ac:dyDescent="0.25">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row>
    <row r="918" spans="1:26" ht="12.75" customHeight="1" x14ac:dyDescent="0.25">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row>
    <row r="919" spans="1:26" ht="12.75" customHeight="1" x14ac:dyDescent="0.25">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row>
    <row r="920" spans="1:26" ht="12.75" customHeight="1" x14ac:dyDescent="0.25">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row>
    <row r="921" spans="1:26" ht="12.75" customHeight="1" x14ac:dyDescent="0.25">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row>
    <row r="922" spans="1:26" ht="12.75" customHeight="1" x14ac:dyDescent="0.25">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row>
    <row r="923" spans="1:26" ht="12.75" customHeight="1" x14ac:dyDescent="0.25">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row>
    <row r="924" spans="1:26" ht="12.75" customHeight="1" x14ac:dyDescent="0.25">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row>
    <row r="925" spans="1:26" ht="12.75" customHeight="1" x14ac:dyDescent="0.25">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row>
    <row r="926" spans="1:26" ht="12.75" customHeight="1" x14ac:dyDescent="0.25">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row>
    <row r="927" spans="1:26" ht="12.75" customHeight="1" x14ac:dyDescent="0.25">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row>
    <row r="928" spans="1:26" ht="12.75" customHeight="1" x14ac:dyDescent="0.25">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row>
    <row r="929" spans="1:26" ht="12.75" customHeight="1" x14ac:dyDescent="0.25">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row>
    <row r="930" spans="1:26" ht="12.75" customHeight="1" x14ac:dyDescent="0.25">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row>
    <row r="931" spans="1:26" ht="12.75" customHeight="1" x14ac:dyDescent="0.25">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row>
    <row r="932" spans="1:26" ht="12.75" customHeight="1" x14ac:dyDescent="0.25">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row>
    <row r="933" spans="1:26" ht="12.75" customHeight="1" x14ac:dyDescent="0.25">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row>
    <row r="934" spans="1:26" ht="12.75" customHeight="1" x14ac:dyDescent="0.25">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row>
    <row r="935" spans="1:26" ht="12.75" customHeight="1" x14ac:dyDescent="0.25">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row>
    <row r="936" spans="1:26" ht="12.75" customHeight="1" x14ac:dyDescent="0.25">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row>
    <row r="937" spans="1:26" ht="12.75" customHeight="1" x14ac:dyDescent="0.25">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row>
    <row r="938" spans="1:26" ht="12.75" customHeight="1" x14ac:dyDescent="0.25">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row>
    <row r="939" spans="1:26" ht="12.75" customHeight="1" x14ac:dyDescent="0.25">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row>
    <row r="940" spans="1:26" ht="12.75" customHeight="1" x14ac:dyDescent="0.25">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row>
    <row r="941" spans="1:26" ht="12.75" customHeight="1" x14ac:dyDescent="0.25">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row>
    <row r="942" spans="1:26" ht="12.75" customHeight="1" x14ac:dyDescent="0.25">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row>
    <row r="943" spans="1:26" ht="12.75" customHeight="1" x14ac:dyDescent="0.25">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row>
    <row r="944" spans="1:26" ht="12.75" customHeight="1" x14ac:dyDescent="0.25">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row>
    <row r="945" spans="1:26" ht="12.75" customHeight="1" x14ac:dyDescent="0.25">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row>
    <row r="946" spans="1:26" ht="12.75" customHeight="1" x14ac:dyDescent="0.25">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row>
    <row r="947" spans="1:26" ht="12.75" customHeight="1" x14ac:dyDescent="0.25">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row>
    <row r="948" spans="1:26" ht="12.75" customHeight="1" x14ac:dyDescent="0.25">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row>
    <row r="949" spans="1:26" ht="12.75" customHeight="1" x14ac:dyDescent="0.25">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row>
    <row r="950" spans="1:26" ht="12.75" customHeight="1" x14ac:dyDescent="0.25">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row>
    <row r="951" spans="1:26" ht="12.75" customHeight="1" x14ac:dyDescent="0.25">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row>
    <row r="952" spans="1:26" ht="12.75" customHeight="1" x14ac:dyDescent="0.25">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row>
    <row r="953" spans="1:26" ht="12.75" customHeight="1" x14ac:dyDescent="0.25">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row>
    <row r="954" spans="1:26" ht="12.75" customHeight="1" x14ac:dyDescent="0.25">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row>
    <row r="955" spans="1:26" ht="12.75" customHeight="1" x14ac:dyDescent="0.25">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row>
    <row r="956" spans="1:26" ht="12.75" customHeight="1" x14ac:dyDescent="0.25">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row>
    <row r="957" spans="1:26" ht="12.75" customHeight="1" x14ac:dyDescent="0.25">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row>
    <row r="958" spans="1:26" ht="12.75" customHeight="1" x14ac:dyDescent="0.25">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row>
    <row r="959" spans="1:26" ht="12.75" customHeight="1" x14ac:dyDescent="0.25">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row>
    <row r="960" spans="1:26" ht="12.75" customHeight="1" x14ac:dyDescent="0.25">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row>
    <row r="961" spans="1:26" ht="12.75" customHeight="1" x14ac:dyDescent="0.25">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row>
    <row r="962" spans="1:26" ht="12.75" customHeight="1" x14ac:dyDescent="0.25">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row>
    <row r="963" spans="1:26" ht="12.75" customHeight="1" x14ac:dyDescent="0.25">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row>
    <row r="964" spans="1:26" ht="12.75" customHeight="1" x14ac:dyDescent="0.25">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row>
    <row r="965" spans="1:26" ht="12.75" customHeight="1" x14ac:dyDescent="0.25">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row>
    <row r="966" spans="1:26" ht="12.75" customHeight="1" x14ac:dyDescent="0.25">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row>
    <row r="967" spans="1:26" ht="12.75" customHeight="1" x14ac:dyDescent="0.25">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row>
    <row r="968" spans="1:26" ht="12.75" customHeight="1" x14ac:dyDescent="0.25">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row>
    <row r="969" spans="1:26" ht="12.75" customHeight="1" x14ac:dyDescent="0.25">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row>
    <row r="970" spans="1:26" ht="12.75" customHeight="1" x14ac:dyDescent="0.25">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row>
    <row r="971" spans="1:26" ht="12.75" customHeight="1" x14ac:dyDescent="0.25">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row>
    <row r="972" spans="1:26" ht="12.75" customHeight="1" x14ac:dyDescent="0.25">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row>
    <row r="973" spans="1:26" ht="12.75" customHeight="1" x14ac:dyDescent="0.25">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row>
    <row r="974" spans="1:26" ht="12.75" customHeight="1" x14ac:dyDescent="0.25">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row>
    <row r="975" spans="1:26" ht="12.75" customHeight="1" x14ac:dyDescent="0.25">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row>
    <row r="976" spans="1:26" ht="12.75" customHeight="1" x14ac:dyDescent="0.25">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row>
    <row r="977" spans="1:26" ht="12.75" customHeight="1" x14ac:dyDescent="0.25">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row>
    <row r="978" spans="1:26" ht="12.75" customHeight="1" x14ac:dyDescent="0.25">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row>
    <row r="979" spans="1:26" ht="12.75" customHeight="1" x14ac:dyDescent="0.25">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row>
    <row r="980" spans="1:26" ht="12.75" customHeight="1" x14ac:dyDescent="0.25">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row>
    <row r="981" spans="1:26" ht="12.75" customHeight="1" x14ac:dyDescent="0.25">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row>
    <row r="982" spans="1:26" ht="12.75" customHeight="1" x14ac:dyDescent="0.25">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row>
    <row r="983" spans="1:26" ht="12.75" customHeight="1" x14ac:dyDescent="0.25">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row>
    <row r="984" spans="1:26" ht="12.75" customHeight="1" x14ac:dyDescent="0.25">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row>
    <row r="985" spans="1:26" ht="12.75" customHeight="1" x14ac:dyDescent="0.25">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row>
    <row r="986" spans="1:26" ht="12.75" customHeight="1" x14ac:dyDescent="0.25">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row>
    <row r="987" spans="1:26" ht="12.75" customHeight="1" x14ac:dyDescent="0.25">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row>
    <row r="988" spans="1:26" ht="12.75" customHeight="1" x14ac:dyDescent="0.25">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row>
    <row r="989" spans="1:26" ht="12.75" customHeight="1" x14ac:dyDescent="0.25">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row>
    <row r="990" spans="1:26" ht="12.75" customHeight="1" x14ac:dyDescent="0.25">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row>
    <row r="991" spans="1:26" ht="12.75" customHeight="1" x14ac:dyDescent="0.25">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row>
    <row r="992" spans="1:26" ht="12.75" customHeight="1" x14ac:dyDescent="0.25">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row>
    <row r="993" spans="1:26" ht="12.75" customHeight="1" x14ac:dyDescent="0.25">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row>
    <row r="994" spans="1:26" ht="12.75" customHeight="1" x14ac:dyDescent="0.25">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row>
    <row r="995" spans="1:26" ht="12.75" customHeight="1" x14ac:dyDescent="0.25">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row>
    <row r="996" spans="1:26" ht="12.75" customHeight="1" x14ac:dyDescent="0.25">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row>
    <row r="997" spans="1:26" ht="12.75" customHeight="1" x14ac:dyDescent="0.25">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row>
    <row r="998" spans="1:26" ht="12.75" customHeight="1" x14ac:dyDescent="0.25">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row>
    <row r="999" spans="1:26" ht="12.75" customHeight="1" x14ac:dyDescent="0.25">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row>
    <row r="1000" spans="1:26" ht="12.75" customHeight="1" x14ac:dyDescent="0.25">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workbookViewId="0"/>
  </sheetViews>
  <sheetFormatPr baseColWidth="10" defaultColWidth="14.42578125" defaultRowHeight="15" customHeight="1" x14ac:dyDescent="0.25"/>
  <cols>
    <col min="1" max="26" width="10.7109375" customWidth="1"/>
  </cols>
  <sheetData>
    <row r="1" spans="1:1" x14ac:dyDescent="0.25">
      <c r="A1" s="18" t="s">
        <v>61</v>
      </c>
    </row>
    <row r="2" spans="1:1" x14ac:dyDescent="0.25">
      <c r="A2" s="18" t="s">
        <v>62</v>
      </c>
    </row>
    <row r="3" spans="1:1" x14ac:dyDescent="0.25">
      <c r="A3" s="18" t="s">
        <v>63</v>
      </c>
    </row>
    <row r="4" spans="1:1" x14ac:dyDescent="0.25">
      <c r="A4" s="18" t="s">
        <v>64</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BP1000"/>
  <sheetViews>
    <sheetView tabSelected="1" topLeftCell="AP101" zoomScale="50" zoomScaleNormal="50" workbookViewId="0">
      <selection activeCell="AW80" sqref="AW80"/>
    </sheetView>
  </sheetViews>
  <sheetFormatPr baseColWidth="10" defaultColWidth="14.42578125" defaultRowHeight="15" customHeight="1" x14ac:dyDescent="0.25"/>
  <cols>
    <col min="1" max="1" width="7.85546875" customWidth="1"/>
    <col min="2" max="2" width="30.85546875" customWidth="1"/>
    <col min="3" max="3" width="14.140625" customWidth="1"/>
    <col min="4" max="4" width="36" customWidth="1"/>
    <col min="5" max="5" width="33.7109375" customWidth="1"/>
    <col min="6" max="6" width="32.42578125" customWidth="1"/>
    <col min="7" max="7" width="10.42578125" customWidth="1"/>
    <col min="8" max="8" width="16.5703125" customWidth="1"/>
    <col min="9" max="9" width="6.28515625" customWidth="1"/>
    <col min="10" max="10" width="20" customWidth="1"/>
    <col min="11" max="11" width="9.28515625" customWidth="1"/>
    <col min="12" max="12" width="17.5703125" customWidth="1"/>
    <col min="13" max="13" width="8" customWidth="1"/>
    <col min="14" max="14" width="16" customWidth="1"/>
    <col min="15" max="15" width="5.85546875" customWidth="1"/>
    <col min="16" max="16" width="76.28515625" customWidth="1"/>
    <col min="17" max="17" width="15.7109375" customWidth="1"/>
    <col min="18" max="18" width="15.140625" customWidth="1"/>
    <col min="19" max="19" width="6.85546875" customWidth="1"/>
    <col min="20" max="20" width="5" customWidth="1"/>
    <col min="21" max="21" width="5.5703125" customWidth="1"/>
    <col min="22" max="22" width="7.140625" customWidth="1"/>
    <col min="23" max="23" width="6.7109375" customWidth="1"/>
    <col min="24" max="24" width="7.5703125" customWidth="1"/>
    <col min="25" max="25" width="10.5703125" customWidth="1"/>
    <col min="26" max="26" width="8.7109375" customWidth="1"/>
    <col min="27" max="27" width="10.42578125" customWidth="1"/>
    <col min="28" max="28" width="9.28515625" customWidth="1"/>
    <col min="29" max="29" width="9.140625" customWidth="1"/>
    <col min="30" max="30" width="8.42578125" customWidth="1"/>
    <col min="31" max="31" width="7.28515625" customWidth="1"/>
    <col min="32" max="32" width="43.140625" customWidth="1"/>
    <col min="33" max="33" width="28.7109375" customWidth="1"/>
    <col min="34" max="34" width="33.140625" customWidth="1"/>
    <col min="35" max="35" width="19.85546875" customWidth="1"/>
    <col min="36" max="36" width="18.5703125" customWidth="1"/>
    <col min="37" max="37" width="20" customWidth="1"/>
    <col min="38" max="38" width="35.7109375" customWidth="1"/>
    <col min="39" max="39" width="18.7109375" customWidth="1"/>
    <col min="40" max="40" width="36.42578125" customWidth="1"/>
    <col min="41" max="41" width="53" customWidth="1"/>
    <col min="42" max="42" width="47" customWidth="1"/>
    <col min="43" max="43" width="30.140625" customWidth="1"/>
    <col min="44" max="44" width="61" customWidth="1"/>
    <col min="45" max="45" width="54.85546875" customWidth="1"/>
    <col min="46" max="46" width="53" customWidth="1"/>
    <col min="47" max="47" width="27.7109375" customWidth="1"/>
    <col min="48" max="48" width="26.140625" customWidth="1"/>
    <col min="49" max="49" width="59.140625" customWidth="1"/>
    <col min="50" max="68" width="11.42578125" customWidth="1"/>
  </cols>
  <sheetData>
    <row r="1" spans="1:68" ht="45.75" customHeight="1" x14ac:dyDescent="0.25">
      <c r="A1" s="366"/>
      <c r="B1" s="367"/>
      <c r="C1" s="368"/>
      <c r="D1" s="371" t="s">
        <v>65</v>
      </c>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8"/>
      <c r="AV1" s="372" t="s">
        <v>66</v>
      </c>
      <c r="AW1" s="373"/>
      <c r="AX1" s="19"/>
      <c r="AY1" s="19"/>
      <c r="AZ1" s="19"/>
      <c r="BA1" s="19"/>
      <c r="BB1" s="19"/>
      <c r="BC1" s="19"/>
      <c r="BD1" s="19"/>
      <c r="BE1" s="19"/>
      <c r="BF1" s="19"/>
      <c r="BG1" s="19"/>
      <c r="BH1" s="19"/>
      <c r="BI1" s="19"/>
      <c r="BJ1" s="19"/>
      <c r="BK1" s="19"/>
      <c r="BL1" s="19"/>
      <c r="BM1" s="19"/>
      <c r="BN1" s="19"/>
      <c r="BO1" s="19"/>
      <c r="BP1" s="19"/>
    </row>
    <row r="2" spans="1:68" ht="36.75" customHeight="1" x14ac:dyDescent="0.25">
      <c r="A2" s="369"/>
      <c r="B2" s="321"/>
      <c r="C2" s="370"/>
      <c r="D2" s="369"/>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70"/>
      <c r="AV2" s="372" t="s">
        <v>67</v>
      </c>
      <c r="AW2" s="373"/>
      <c r="AX2" s="19"/>
      <c r="AY2" s="19"/>
      <c r="AZ2" s="19"/>
      <c r="BA2" s="19"/>
      <c r="BB2" s="19"/>
      <c r="BC2" s="19"/>
      <c r="BD2" s="19"/>
      <c r="BE2" s="19"/>
      <c r="BF2" s="19"/>
      <c r="BG2" s="19"/>
      <c r="BH2" s="19"/>
      <c r="BI2" s="19"/>
      <c r="BJ2" s="19"/>
      <c r="BK2" s="19"/>
      <c r="BL2" s="19"/>
      <c r="BM2" s="19"/>
      <c r="BN2" s="19"/>
      <c r="BO2" s="19"/>
      <c r="BP2" s="19"/>
    </row>
    <row r="3" spans="1:68" ht="36.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20"/>
      <c r="AM3" s="20"/>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row>
    <row r="4" spans="1:68" ht="36.75" customHeight="1" x14ac:dyDescent="0.25">
      <c r="A4" s="374" t="s">
        <v>68</v>
      </c>
      <c r="B4" s="375"/>
      <c r="C4" s="375"/>
      <c r="D4" s="375"/>
      <c r="E4" s="375"/>
      <c r="F4" s="375"/>
      <c r="G4" s="376"/>
      <c r="H4" s="377" t="s">
        <v>69</v>
      </c>
      <c r="I4" s="375"/>
      <c r="J4" s="375"/>
      <c r="K4" s="375"/>
      <c r="L4" s="375"/>
      <c r="M4" s="375"/>
      <c r="N4" s="376"/>
      <c r="O4" s="378" t="s">
        <v>70</v>
      </c>
      <c r="P4" s="379"/>
      <c r="Q4" s="379"/>
      <c r="R4" s="379"/>
      <c r="S4" s="379"/>
      <c r="T4" s="379"/>
      <c r="U4" s="379"/>
      <c r="V4" s="379"/>
      <c r="W4" s="379"/>
      <c r="X4" s="380"/>
      <c r="Y4" s="377" t="s">
        <v>71</v>
      </c>
      <c r="Z4" s="375"/>
      <c r="AA4" s="375"/>
      <c r="AB4" s="375"/>
      <c r="AC4" s="375"/>
      <c r="AD4" s="375"/>
      <c r="AE4" s="382"/>
      <c r="AF4" s="383"/>
      <c r="AG4" s="375"/>
      <c r="AH4" s="375"/>
      <c r="AI4" s="375"/>
      <c r="AJ4" s="375"/>
      <c r="AK4" s="384"/>
      <c r="AL4" s="385" t="s">
        <v>72</v>
      </c>
      <c r="AM4" s="367"/>
      <c r="AN4" s="367"/>
      <c r="AO4" s="368"/>
      <c r="AP4" s="387" t="s">
        <v>73</v>
      </c>
      <c r="AQ4" s="367"/>
      <c r="AR4" s="367"/>
      <c r="AS4" s="368"/>
      <c r="AT4" s="387" t="s">
        <v>74</v>
      </c>
      <c r="AU4" s="367"/>
      <c r="AV4" s="367"/>
      <c r="AW4" s="368"/>
      <c r="AX4" s="19"/>
      <c r="AY4" s="19"/>
      <c r="AZ4" s="19"/>
      <c r="BA4" s="19"/>
      <c r="BB4" s="19"/>
      <c r="BC4" s="19"/>
      <c r="BD4" s="19"/>
      <c r="BE4" s="19"/>
      <c r="BF4" s="19"/>
      <c r="BG4" s="19"/>
      <c r="BH4" s="19"/>
      <c r="BI4" s="19"/>
      <c r="BJ4" s="19"/>
      <c r="BK4" s="19"/>
      <c r="BL4" s="19"/>
      <c r="BM4" s="19"/>
      <c r="BN4" s="19"/>
      <c r="BO4" s="19"/>
      <c r="BP4" s="19"/>
    </row>
    <row r="5" spans="1:68" ht="39" customHeight="1" x14ac:dyDescent="0.25">
      <c r="A5" s="388" t="s">
        <v>75</v>
      </c>
      <c r="B5" s="343" t="s">
        <v>76</v>
      </c>
      <c r="C5" s="343" t="s">
        <v>15</v>
      </c>
      <c r="D5" s="345" t="s">
        <v>77</v>
      </c>
      <c r="E5" s="345" t="s">
        <v>78</v>
      </c>
      <c r="F5" s="345" t="s">
        <v>79</v>
      </c>
      <c r="G5" s="347" t="s">
        <v>80</v>
      </c>
      <c r="H5" s="349" t="s">
        <v>81</v>
      </c>
      <c r="I5" s="351" t="s">
        <v>82</v>
      </c>
      <c r="J5" s="349" t="s">
        <v>83</v>
      </c>
      <c r="K5" s="349" t="s">
        <v>84</v>
      </c>
      <c r="L5" s="349" t="s">
        <v>85</v>
      </c>
      <c r="M5" s="351" t="s">
        <v>82</v>
      </c>
      <c r="N5" s="349" t="s">
        <v>29</v>
      </c>
      <c r="O5" s="356" t="s">
        <v>86</v>
      </c>
      <c r="P5" s="357" t="s">
        <v>31</v>
      </c>
      <c r="Q5" s="357" t="s">
        <v>87</v>
      </c>
      <c r="R5" s="390" t="s">
        <v>33</v>
      </c>
      <c r="S5" s="391" t="s">
        <v>88</v>
      </c>
      <c r="T5" s="375"/>
      <c r="U5" s="375"/>
      <c r="V5" s="375"/>
      <c r="W5" s="375"/>
      <c r="X5" s="376"/>
      <c r="Y5" s="358" t="s">
        <v>89</v>
      </c>
      <c r="Z5" s="360" t="s">
        <v>90</v>
      </c>
      <c r="AA5" s="361" t="s">
        <v>82</v>
      </c>
      <c r="AB5" s="360" t="s">
        <v>91</v>
      </c>
      <c r="AC5" s="360" t="s">
        <v>82</v>
      </c>
      <c r="AD5" s="360" t="s">
        <v>92</v>
      </c>
      <c r="AE5" s="361" t="s">
        <v>50</v>
      </c>
      <c r="AF5" s="362" t="s">
        <v>93</v>
      </c>
      <c r="AG5" s="364" t="s">
        <v>87</v>
      </c>
      <c r="AH5" s="352" t="s">
        <v>94</v>
      </c>
      <c r="AI5" s="354" t="s">
        <v>95</v>
      </c>
      <c r="AJ5" s="362" t="s">
        <v>96</v>
      </c>
      <c r="AK5" s="381" t="s">
        <v>54</v>
      </c>
      <c r="AL5" s="386"/>
      <c r="AM5" s="321"/>
      <c r="AN5" s="321"/>
      <c r="AO5" s="370"/>
      <c r="AP5" s="369"/>
      <c r="AQ5" s="321"/>
      <c r="AR5" s="321"/>
      <c r="AS5" s="370"/>
      <c r="AT5" s="369"/>
      <c r="AU5" s="321"/>
      <c r="AV5" s="321"/>
      <c r="AW5" s="370"/>
      <c r="AX5" s="19"/>
      <c r="AY5" s="19"/>
      <c r="AZ5" s="19"/>
      <c r="BA5" s="19"/>
      <c r="BB5" s="19"/>
      <c r="BC5" s="19"/>
      <c r="BD5" s="19"/>
      <c r="BE5" s="19"/>
      <c r="BF5" s="19"/>
      <c r="BG5" s="19"/>
      <c r="BH5" s="19"/>
      <c r="BI5" s="19"/>
      <c r="BJ5" s="19"/>
      <c r="BK5" s="19"/>
      <c r="BL5" s="19"/>
      <c r="BM5" s="19"/>
      <c r="BN5" s="19"/>
      <c r="BO5" s="19"/>
      <c r="BP5" s="19"/>
    </row>
    <row r="6" spans="1:68" ht="39" customHeight="1" x14ac:dyDescent="0.25">
      <c r="A6" s="359"/>
      <c r="B6" s="344"/>
      <c r="C6" s="344"/>
      <c r="D6" s="344"/>
      <c r="E6" s="344"/>
      <c r="F6" s="344"/>
      <c r="G6" s="348"/>
      <c r="H6" s="350"/>
      <c r="I6" s="350"/>
      <c r="J6" s="350"/>
      <c r="K6" s="350"/>
      <c r="L6" s="350"/>
      <c r="M6" s="350"/>
      <c r="N6" s="350"/>
      <c r="O6" s="350"/>
      <c r="P6" s="350"/>
      <c r="Q6" s="389"/>
      <c r="R6" s="344"/>
      <c r="S6" s="21" t="s">
        <v>97</v>
      </c>
      <c r="T6" s="21" t="s">
        <v>98</v>
      </c>
      <c r="U6" s="22" t="s">
        <v>99</v>
      </c>
      <c r="V6" s="21" t="s">
        <v>100</v>
      </c>
      <c r="W6" s="21" t="s">
        <v>101</v>
      </c>
      <c r="X6" s="21" t="s">
        <v>102</v>
      </c>
      <c r="Y6" s="359"/>
      <c r="Z6" s="350"/>
      <c r="AA6" s="348"/>
      <c r="AB6" s="350"/>
      <c r="AC6" s="350"/>
      <c r="AD6" s="350"/>
      <c r="AE6" s="348"/>
      <c r="AF6" s="363"/>
      <c r="AG6" s="365"/>
      <c r="AH6" s="353"/>
      <c r="AI6" s="355"/>
      <c r="AJ6" s="363"/>
      <c r="AK6" s="365"/>
      <c r="AL6" s="23" t="s">
        <v>103</v>
      </c>
      <c r="AM6" s="24" t="s">
        <v>104</v>
      </c>
      <c r="AN6" s="25" t="s">
        <v>105</v>
      </c>
      <c r="AO6" s="25" t="s">
        <v>106</v>
      </c>
      <c r="AP6" s="25" t="s">
        <v>103</v>
      </c>
      <c r="AQ6" s="24" t="s">
        <v>104</v>
      </c>
      <c r="AR6" s="25" t="s">
        <v>105</v>
      </c>
      <c r="AS6" s="25" t="s">
        <v>107</v>
      </c>
      <c r="AT6" s="25" t="s">
        <v>103</v>
      </c>
      <c r="AU6" s="24" t="s">
        <v>104</v>
      </c>
      <c r="AV6" s="25" t="s">
        <v>105</v>
      </c>
      <c r="AW6" s="25" t="s">
        <v>107</v>
      </c>
      <c r="AX6" s="26"/>
      <c r="AY6" s="26"/>
      <c r="AZ6" s="26"/>
      <c r="BA6" s="26"/>
      <c r="BB6" s="26"/>
      <c r="BC6" s="26"/>
      <c r="BD6" s="26"/>
      <c r="BE6" s="26"/>
      <c r="BF6" s="26"/>
      <c r="BG6" s="26"/>
      <c r="BH6" s="26"/>
      <c r="BI6" s="26"/>
      <c r="BJ6" s="26"/>
      <c r="BK6" s="26"/>
      <c r="BL6" s="26"/>
      <c r="BM6" s="26"/>
      <c r="BN6" s="26"/>
      <c r="BO6" s="26"/>
      <c r="BP6" s="26"/>
    </row>
    <row r="7" spans="1:68" ht="154.5" customHeight="1" x14ac:dyDescent="0.25">
      <c r="A7" s="340">
        <v>1</v>
      </c>
      <c r="B7" s="346" t="s">
        <v>108</v>
      </c>
      <c r="C7" s="333" t="s">
        <v>109</v>
      </c>
      <c r="D7" s="333" t="s">
        <v>110</v>
      </c>
      <c r="E7" s="333" t="s">
        <v>111</v>
      </c>
      <c r="F7" s="333" t="s">
        <v>112</v>
      </c>
      <c r="G7" s="336">
        <v>300</v>
      </c>
      <c r="H7" s="337" t="str">
        <f>IF(G7&lt;=0,"",IF(G7&lt;=2,"Muy Baja",IF(G7&lt;=24,"Baja",IF(G7&lt;=500,"Media",IF(G7&lt;=5000,"Alta","Muy Alta")))))</f>
        <v>Media</v>
      </c>
      <c r="I7" s="338">
        <f>IF(H7="","",IF(H7="Muy Baja",0.2,IF(H7="Baja",0.4,IF(H7="Media",0.6,IF(H7="Alta",0.8,IF(H7="Muy Alta",1,))))))</f>
        <v>0.6</v>
      </c>
      <c r="J7" s="333" t="s">
        <v>113</v>
      </c>
      <c r="K7" s="338" t="str">
        <f>IF(J7='Tabla Impacto corrupción '!$B$5,'Tabla Impacto corrupción '!$C$5,IF(J7='Tabla Impacto corrupción '!$B$6,'Tabla Impacto corrupción '!$C$6,IF(J7='Tabla Impacto corrupción '!$B$7,'Tabla Impacto corrupción '!$C$7)))</f>
        <v>Entre 1 y 5 es MODERADO</v>
      </c>
      <c r="L7" s="337" t="str">
        <f>IF(J7='Tabla Impacto corrupción '!$B$5,"Moderado",IF(J7='Tabla Impacto corrupción '!$B$6,"Mayor",IF(J7='Tabla Impacto corrupción '!$B$7,"Catastrófico")))</f>
        <v>Moderado</v>
      </c>
      <c r="M7" s="338">
        <f>IF(L7="","",IF(L7="Leve",0.2,IF(L7="Menor",0.4,IF(L7="Moderado",0.6,IF(L7="Mayor",0.8,IF(L7="Catastrófico",1,))))))</f>
        <v>0.6</v>
      </c>
      <c r="N7" s="339" t="str">
        <f>IF(OR(AND(H7="Muy Baja",L7="Leve"),AND(H7="Muy Baja",L7="Menor"),AND(H7="Baja",L7="Leve")),"Bajo",IF(OR(AND(H7="Muy baja",L7="Moderado"),AND(H7="Baja",L7="Menor"),AND(H7="Baja",L7="Moderado"),AND(H7="Media",L7="Leve"),AND(H7="Media",L7="Menor"),AND(H7="Media",L7="Moderado"),AND(H7="Alta",L7="Leve"),AND(H7="Alta",L7="Menor")),"Moderado",IF(OR(AND(H7="Muy Baja",L7="Mayor"),AND(H7="Baja",L7="Mayor"),AND(H7="Media",L7="Mayor"),AND(H7="Alta",L7="Moderado"),AND(H7="Alta",L7="Mayor"),AND(H7="Muy Alta",L7="Leve"),AND(H7="Muy Alta",L7="Menor"),AND(H7="Muy Alta",L7="Moderado"),AND(H7="Muy Alta",L7="Mayor")),"Alto",IF(OR(AND(H7="Muy Baja",L7="Catastrófico"),AND(H7="Baja",L7="Catastrófico"),AND(H7="Media",L7="Catastrófico"),AND(H7="Alta",L7="Catastrófico"),AND(H7="Muy Alta",L7="Catastrófico")),"Extremo",""))))</f>
        <v>Moderado</v>
      </c>
      <c r="O7" s="27">
        <v>1</v>
      </c>
      <c r="P7" s="28" t="s">
        <v>114</v>
      </c>
      <c r="Q7" s="29" t="s">
        <v>115</v>
      </c>
      <c r="R7" s="27" t="str">
        <f t="shared" ref="R7:R20" si="0">IF(OR(S7="Preventivo",S7="Detectivo"),"Probabilidad",IF(S7="Correctivo","Impacto",""))</f>
        <v>Probabilidad</v>
      </c>
      <c r="S7" s="30" t="s">
        <v>116</v>
      </c>
      <c r="T7" s="30" t="s">
        <v>117</v>
      </c>
      <c r="U7" s="31" t="str">
        <f t="shared" ref="U7:U59" si="1">IF(AND(S7="Preventivo",T7="Automático"),"50%",IF(AND(S7="Preventivo",T7="Manual"),"40%",IF(AND(S7="Detectivo",T7="Automático"),"40%",IF(AND(S7="Detectivo",T7="Manual"),"30%",IF(AND(S7="Correctivo",T7="Automático"),"35%",IF(AND(S7="Correctivo",T7="Manual"),"25%",""))))))</f>
        <v>40%</v>
      </c>
      <c r="V7" s="30" t="s">
        <v>118</v>
      </c>
      <c r="W7" s="30" t="s">
        <v>119</v>
      </c>
      <c r="X7" s="30" t="s">
        <v>120</v>
      </c>
      <c r="Y7" s="32">
        <f>IFERROR(IF(R7="Probabilidad",(I7-(+I7*U7)),IF(R7="Impacto",I7,"")),"")</f>
        <v>0.36</v>
      </c>
      <c r="Z7" s="33" t="str">
        <f t="shared" ref="Z7:Z156" si="2">IFERROR(IF(Y7="","",IF(Y7&lt;=0.2,"Muy Baja",IF(Y7&lt;=0.4,"Baja",IF(Y7&lt;=0.6,"Media",IF(Y7&lt;=0.8,"Alta","Muy Alta"))))),"")</f>
        <v>Baja</v>
      </c>
      <c r="AA7" s="31">
        <f t="shared" ref="AA7:AA156" si="3">+Y7</f>
        <v>0.36</v>
      </c>
      <c r="AB7" s="34" t="str">
        <f t="shared" ref="AB7:AB156" si="4">IFERROR(IF(AC7="","",IF(AC7&lt;=0.2,"Leve",IF(AC7&lt;=0.4,"Menor",IF(AC7&lt;=0.6,"Moderado",IF(AC7&lt;=0.8,"Mayor","Catastrófico"))))),"")</f>
        <v>Moderado</v>
      </c>
      <c r="AC7" s="35">
        <f>IFERROR(IF(R7="Impacto",(M7-(+M7*U7)),IF(R7="Probabilidad",M7,"")),"")</f>
        <v>0.6</v>
      </c>
      <c r="AD7" s="36" t="str">
        <f t="shared" ref="AD7:AD156" si="5">IFERROR(IF(OR(AND(Z7="Muy Baja",AB7="Leve"),AND(Z7="Muy Baja",AB7="Menor"),AND(Z7="Baja",AB7="Leve")),"Bajo",IF(OR(AND(Z7="Muy baja",AB7="Moderado"),AND(Z7="Baja",AB7="Menor"),AND(Z7="Baja",AB7="Moderado"),AND(Z7="Media",AB7="Leve"),AND(Z7="Media",AB7="Menor"),AND(Z7="Media",AB7="Moderado"),AND(Z7="Alta",AB7="Leve"),AND(Z7="Alta",AB7="Menor")),"Moderado",IF(OR(AND(Z7="Muy Baja",AB7="Mayor"),AND(Z7="Baja",AB7="Mayor"),AND(Z7="Media",AB7="Mayor"),AND(Z7="Alta",AB7="Moderado"),AND(Z7="Alta",AB7="Mayor"),AND(Z7="Muy Alta",AB7="Leve"),AND(Z7="Muy Alta",AB7="Menor"),AND(Z7="Muy Alta",AB7="Moderado"),AND(Z7="Muy Alta",AB7="Mayor")),"Alto",IF(OR(AND(Z7="Muy Baja",AB7="Catastrófico"),AND(Z7="Baja",AB7="Catastrófico"),AND(Z7="Media",AB7="Catastrófico"),AND(Z7="Alta",AB7="Catastrófico"),AND(Z7="Muy Alta",AB7="Catastrófico")),"Extremo","")))),"")</f>
        <v>Moderado</v>
      </c>
      <c r="AE7" s="30" t="s">
        <v>121</v>
      </c>
      <c r="AF7" s="28" t="s">
        <v>122</v>
      </c>
      <c r="AG7" s="37" t="s">
        <v>123</v>
      </c>
      <c r="AH7" s="38" t="s">
        <v>124</v>
      </c>
      <c r="AI7" s="38"/>
      <c r="AJ7" s="28"/>
      <c r="AK7" s="39" t="s">
        <v>125</v>
      </c>
      <c r="AL7" s="40" t="s">
        <v>126</v>
      </c>
      <c r="AM7" s="41" t="s">
        <v>127</v>
      </c>
      <c r="AN7" s="42" t="s">
        <v>128</v>
      </c>
      <c r="AO7" s="42" t="s">
        <v>129</v>
      </c>
      <c r="AP7" s="40" t="s">
        <v>130</v>
      </c>
      <c r="AQ7" s="41" t="s">
        <v>131</v>
      </c>
      <c r="AR7" s="40" t="s">
        <v>132</v>
      </c>
      <c r="AS7" s="40" t="s">
        <v>133</v>
      </c>
      <c r="AT7" s="43" t="s">
        <v>134</v>
      </c>
      <c r="AU7" s="44" t="s">
        <v>135</v>
      </c>
      <c r="AV7" s="42" t="s">
        <v>136</v>
      </c>
      <c r="AW7" s="294" t="s">
        <v>711</v>
      </c>
      <c r="AX7" s="19"/>
      <c r="AY7" s="19"/>
      <c r="AZ7" s="19"/>
      <c r="BA7" s="19"/>
      <c r="BB7" s="19"/>
      <c r="BC7" s="19"/>
      <c r="BD7" s="19"/>
      <c r="BE7" s="19"/>
      <c r="BF7" s="19"/>
      <c r="BG7" s="19"/>
      <c r="BH7" s="19"/>
      <c r="BI7" s="19"/>
      <c r="BJ7" s="19"/>
      <c r="BK7" s="19"/>
      <c r="BL7" s="19"/>
      <c r="BM7" s="19"/>
      <c r="BN7" s="19"/>
      <c r="BO7" s="19"/>
      <c r="BP7" s="19"/>
    </row>
    <row r="8" spans="1:68" ht="153" customHeight="1" x14ac:dyDescent="0.25">
      <c r="A8" s="341"/>
      <c r="B8" s="334"/>
      <c r="C8" s="334"/>
      <c r="D8" s="334"/>
      <c r="E8" s="334"/>
      <c r="F8" s="334"/>
      <c r="G8" s="334"/>
      <c r="H8" s="334"/>
      <c r="I8" s="334"/>
      <c r="J8" s="334"/>
      <c r="K8" s="334"/>
      <c r="L8" s="334"/>
      <c r="M8" s="334"/>
      <c r="N8" s="334"/>
      <c r="O8" s="46">
        <v>2</v>
      </c>
      <c r="P8" s="29" t="s">
        <v>137</v>
      </c>
      <c r="Q8" s="29" t="s">
        <v>138</v>
      </c>
      <c r="R8" s="46" t="str">
        <f t="shared" si="0"/>
        <v>Probabilidad</v>
      </c>
      <c r="S8" s="47" t="s">
        <v>116</v>
      </c>
      <c r="T8" s="47" t="s">
        <v>117</v>
      </c>
      <c r="U8" s="35" t="str">
        <f t="shared" si="1"/>
        <v>40%</v>
      </c>
      <c r="V8" s="47" t="s">
        <v>118</v>
      </c>
      <c r="W8" s="47" t="s">
        <v>119</v>
      </c>
      <c r="X8" s="47" t="s">
        <v>120</v>
      </c>
      <c r="Y8" s="48">
        <f>IFERROR(IF(AND(R7="Probabilidad",R8="Probabilidad"),(AA7-(+AA7*U8)),IF(R8="Probabilidad",(I7-(+I7*U8)),IF(R8="Impacto",AA7,""))),"")</f>
        <v>0.216</v>
      </c>
      <c r="Z8" s="34" t="str">
        <f t="shared" si="2"/>
        <v>Baja</v>
      </c>
      <c r="AA8" s="35">
        <f t="shared" si="3"/>
        <v>0.216</v>
      </c>
      <c r="AB8" s="34" t="str">
        <f t="shared" si="4"/>
        <v>Moderado</v>
      </c>
      <c r="AC8" s="35">
        <f>IFERROR(IF(AND(R7="Impacto",R8="Impacto"),(AC7-(+AC7*U8)),IF(R8="Impacto",($M$7-(+$M$7*U8)),IF(R8="Probabilidad",AC7,""))),"")</f>
        <v>0.6</v>
      </c>
      <c r="AD8" s="36" t="str">
        <f t="shared" si="5"/>
        <v>Moderado</v>
      </c>
      <c r="AE8" s="47" t="s">
        <v>121</v>
      </c>
      <c r="AF8" s="49" t="s">
        <v>139</v>
      </c>
      <c r="AG8" s="49" t="s">
        <v>140</v>
      </c>
      <c r="AH8" s="46" t="s">
        <v>141</v>
      </c>
      <c r="AI8" s="50"/>
      <c r="AJ8" s="29"/>
      <c r="AK8" s="39" t="s">
        <v>125</v>
      </c>
      <c r="AL8" s="40" t="s">
        <v>142</v>
      </c>
      <c r="AM8" s="41" t="s">
        <v>143</v>
      </c>
      <c r="AN8" s="42" t="s">
        <v>144</v>
      </c>
      <c r="AO8" s="42" t="s">
        <v>145</v>
      </c>
      <c r="AP8" s="40" t="s">
        <v>146</v>
      </c>
      <c r="AQ8" s="41" t="s">
        <v>147</v>
      </c>
      <c r="AR8" s="40" t="s">
        <v>148</v>
      </c>
      <c r="AS8" s="40" t="s">
        <v>149</v>
      </c>
      <c r="AT8" s="51" t="s">
        <v>146</v>
      </c>
      <c r="AU8" s="44" t="s">
        <v>150</v>
      </c>
      <c r="AV8" s="42" t="s">
        <v>151</v>
      </c>
      <c r="AW8" s="294" t="s">
        <v>712</v>
      </c>
      <c r="AX8" s="19"/>
      <c r="AY8" s="19"/>
      <c r="AZ8" s="19"/>
      <c r="BA8" s="19"/>
      <c r="BB8" s="19"/>
      <c r="BC8" s="19"/>
      <c r="BD8" s="19"/>
      <c r="BE8" s="19"/>
      <c r="BF8" s="19"/>
      <c r="BG8" s="19"/>
      <c r="BH8" s="19"/>
      <c r="BI8" s="19"/>
      <c r="BJ8" s="19"/>
      <c r="BK8" s="19"/>
      <c r="BL8" s="19"/>
      <c r="BM8" s="19"/>
      <c r="BN8" s="19"/>
      <c r="BO8" s="19"/>
      <c r="BP8" s="19"/>
    </row>
    <row r="9" spans="1:68" ht="315" x14ac:dyDescent="0.25">
      <c r="A9" s="341"/>
      <c r="B9" s="334"/>
      <c r="C9" s="334"/>
      <c r="D9" s="334"/>
      <c r="E9" s="334"/>
      <c r="F9" s="334"/>
      <c r="G9" s="334"/>
      <c r="H9" s="334"/>
      <c r="I9" s="334"/>
      <c r="J9" s="334"/>
      <c r="K9" s="334"/>
      <c r="L9" s="334"/>
      <c r="M9" s="334"/>
      <c r="N9" s="334"/>
      <c r="O9" s="46">
        <v>3</v>
      </c>
      <c r="P9" s="29" t="s">
        <v>152</v>
      </c>
      <c r="Q9" s="29" t="s">
        <v>153</v>
      </c>
      <c r="R9" s="46" t="str">
        <f t="shared" si="0"/>
        <v>Probabilidad</v>
      </c>
      <c r="S9" s="47" t="s">
        <v>116</v>
      </c>
      <c r="T9" s="47" t="s">
        <v>117</v>
      </c>
      <c r="U9" s="35" t="str">
        <f t="shared" si="1"/>
        <v>40%</v>
      </c>
      <c r="V9" s="47" t="s">
        <v>118</v>
      </c>
      <c r="W9" s="47" t="s">
        <v>154</v>
      </c>
      <c r="X9" s="47" t="s">
        <v>120</v>
      </c>
      <c r="Y9" s="48">
        <f t="shared" ref="Y9:Y16" si="6">IFERROR(IF(AND(R8="Probabilidad",R9="Probabilidad"),(AA8-(+AA8*U9)),IF(AND(R8="Impacto",R9="Probabilidad"),(AA7-(+AA7*U9)),IF(R9="Impacto",AA8,""))),"")</f>
        <v>0.12959999999999999</v>
      </c>
      <c r="Z9" s="34" t="str">
        <f t="shared" si="2"/>
        <v>Muy Baja</v>
      </c>
      <c r="AA9" s="35">
        <f t="shared" si="3"/>
        <v>0.12959999999999999</v>
      </c>
      <c r="AB9" s="34" t="str">
        <f t="shared" si="4"/>
        <v>Moderado</v>
      </c>
      <c r="AC9" s="35">
        <f t="shared" ref="AC9:AC16" si="7">IFERROR(IF(AND(R8="Impacto",R9="Impacto"),(AC8-(+AC8*U9)),IF(AND(R8="Probabilidad",R9="Impacto"),(AC7-(+AC7*U9)),IF(R9="Probabilidad",AC8,""))),"")</f>
        <v>0.6</v>
      </c>
      <c r="AD9" s="36" t="str">
        <f t="shared" si="5"/>
        <v>Moderado</v>
      </c>
      <c r="AE9" s="47" t="s">
        <v>121</v>
      </c>
      <c r="AF9" s="29" t="s">
        <v>155</v>
      </c>
      <c r="AG9" s="49" t="s">
        <v>156</v>
      </c>
      <c r="AH9" s="52" t="s">
        <v>157</v>
      </c>
      <c r="AI9" s="52"/>
      <c r="AJ9" s="29"/>
      <c r="AK9" s="39" t="s">
        <v>125</v>
      </c>
      <c r="AL9" s="40" t="s">
        <v>158</v>
      </c>
      <c r="AM9" s="41" t="s">
        <v>159</v>
      </c>
      <c r="AN9" s="42" t="s">
        <v>160</v>
      </c>
      <c r="AO9" s="42" t="s">
        <v>161</v>
      </c>
      <c r="AP9" s="40" t="s">
        <v>162</v>
      </c>
      <c r="AQ9" s="41" t="s">
        <v>163</v>
      </c>
      <c r="AR9" s="40" t="s">
        <v>164</v>
      </c>
      <c r="AS9" s="40" t="s">
        <v>165</v>
      </c>
      <c r="AT9" s="51" t="s">
        <v>166</v>
      </c>
      <c r="AU9" s="44" t="s">
        <v>167</v>
      </c>
      <c r="AV9" s="42" t="s">
        <v>168</v>
      </c>
      <c r="AW9" s="294" t="s">
        <v>713</v>
      </c>
      <c r="AX9" s="19"/>
      <c r="AY9" s="19"/>
      <c r="AZ9" s="19"/>
      <c r="BA9" s="19"/>
      <c r="BB9" s="19"/>
      <c r="BC9" s="19"/>
      <c r="BD9" s="19"/>
      <c r="BE9" s="19"/>
      <c r="BF9" s="19"/>
      <c r="BG9" s="19"/>
      <c r="BH9" s="19"/>
      <c r="BI9" s="19"/>
      <c r="BJ9" s="19"/>
      <c r="BK9" s="19"/>
      <c r="BL9" s="19"/>
      <c r="BM9" s="19"/>
      <c r="BN9" s="19"/>
      <c r="BO9" s="19"/>
      <c r="BP9" s="19"/>
    </row>
    <row r="10" spans="1:68" ht="39" customHeight="1" x14ac:dyDescent="0.25">
      <c r="A10" s="341"/>
      <c r="B10" s="334"/>
      <c r="C10" s="334"/>
      <c r="D10" s="334"/>
      <c r="E10" s="334"/>
      <c r="F10" s="334"/>
      <c r="G10" s="334"/>
      <c r="H10" s="334"/>
      <c r="I10" s="334"/>
      <c r="J10" s="334"/>
      <c r="K10" s="334"/>
      <c r="L10" s="334"/>
      <c r="M10" s="334"/>
      <c r="N10" s="334"/>
      <c r="O10" s="46">
        <v>4</v>
      </c>
      <c r="P10" s="29"/>
      <c r="Q10" s="29"/>
      <c r="R10" s="46" t="str">
        <f t="shared" si="0"/>
        <v/>
      </c>
      <c r="S10" s="47"/>
      <c r="T10" s="47"/>
      <c r="U10" s="35" t="str">
        <f t="shared" si="1"/>
        <v/>
      </c>
      <c r="V10" s="47"/>
      <c r="W10" s="47"/>
      <c r="X10" s="47"/>
      <c r="Y10" s="48" t="str">
        <f t="shared" si="6"/>
        <v/>
      </c>
      <c r="Z10" s="34" t="str">
        <f t="shared" si="2"/>
        <v/>
      </c>
      <c r="AA10" s="35" t="str">
        <f t="shared" si="3"/>
        <v/>
      </c>
      <c r="AB10" s="34" t="str">
        <f t="shared" si="4"/>
        <v/>
      </c>
      <c r="AC10" s="35" t="str">
        <f t="shared" si="7"/>
        <v/>
      </c>
      <c r="AD10" s="36" t="str">
        <f t="shared" si="5"/>
        <v/>
      </c>
      <c r="AE10" s="47"/>
      <c r="AF10" s="47"/>
      <c r="AG10" s="52"/>
      <c r="AH10" s="52"/>
      <c r="AI10" s="52"/>
      <c r="AJ10" s="29"/>
      <c r="AK10" s="53"/>
      <c r="AL10" s="54"/>
      <c r="AM10" s="54"/>
      <c r="AN10" s="54"/>
      <c r="AO10" s="54"/>
      <c r="AP10" s="54"/>
      <c r="AQ10" s="54"/>
      <c r="AR10" s="54"/>
      <c r="AS10" s="55"/>
      <c r="AT10" s="54"/>
      <c r="AU10" s="54"/>
      <c r="AV10" s="54"/>
      <c r="AW10" s="45"/>
      <c r="AX10" s="19"/>
      <c r="AY10" s="19"/>
      <c r="AZ10" s="19"/>
      <c r="BA10" s="19"/>
      <c r="BB10" s="19"/>
      <c r="BC10" s="19"/>
      <c r="BD10" s="19"/>
      <c r="BE10" s="19"/>
      <c r="BF10" s="19"/>
      <c r="BG10" s="19"/>
      <c r="BH10" s="19"/>
      <c r="BI10" s="19"/>
      <c r="BJ10" s="19"/>
      <c r="BK10" s="19"/>
      <c r="BL10" s="19"/>
      <c r="BM10" s="19"/>
      <c r="BN10" s="19"/>
      <c r="BO10" s="19"/>
      <c r="BP10" s="19"/>
    </row>
    <row r="11" spans="1:68" ht="39" customHeight="1" x14ac:dyDescent="0.25">
      <c r="A11" s="341"/>
      <c r="B11" s="334"/>
      <c r="C11" s="334"/>
      <c r="D11" s="334"/>
      <c r="E11" s="334"/>
      <c r="F11" s="334"/>
      <c r="G11" s="334"/>
      <c r="H11" s="334"/>
      <c r="I11" s="334"/>
      <c r="J11" s="334"/>
      <c r="K11" s="334"/>
      <c r="L11" s="334"/>
      <c r="M11" s="334"/>
      <c r="N11" s="334"/>
      <c r="O11" s="46">
        <v>5</v>
      </c>
      <c r="P11" s="29"/>
      <c r="Q11" s="29"/>
      <c r="R11" s="46" t="str">
        <f t="shared" si="0"/>
        <v/>
      </c>
      <c r="S11" s="47"/>
      <c r="T11" s="47"/>
      <c r="U11" s="35" t="str">
        <f t="shared" si="1"/>
        <v/>
      </c>
      <c r="V11" s="47"/>
      <c r="W11" s="47"/>
      <c r="X11" s="47"/>
      <c r="Y11" s="48" t="str">
        <f t="shared" si="6"/>
        <v/>
      </c>
      <c r="Z11" s="34" t="str">
        <f t="shared" si="2"/>
        <v/>
      </c>
      <c r="AA11" s="35" t="str">
        <f t="shared" si="3"/>
        <v/>
      </c>
      <c r="AB11" s="34" t="str">
        <f t="shared" si="4"/>
        <v/>
      </c>
      <c r="AC11" s="35" t="str">
        <f t="shared" si="7"/>
        <v/>
      </c>
      <c r="AD11" s="36" t="str">
        <f t="shared" si="5"/>
        <v/>
      </c>
      <c r="AE11" s="47"/>
      <c r="AF11" s="47"/>
      <c r="AG11" s="52"/>
      <c r="AH11" s="52"/>
      <c r="AI11" s="52"/>
      <c r="AJ11" s="29"/>
      <c r="AK11" s="53"/>
      <c r="AL11" s="54"/>
      <c r="AM11" s="54"/>
      <c r="AN11" s="54"/>
      <c r="AO11" s="54"/>
      <c r="AP11" s="54"/>
      <c r="AQ11" s="54"/>
      <c r="AR11" s="54"/>
      <c r="AS11" s="55"/>
      <c r="AT11" s="54"/>
      <c r="AU11" s="54"/>
      <c r="AV11" s="54"/>
      <c r="AW11" s="45"/>
      <c r="AX11" s="19"/>
      <c r="AY11" s="19"/>
      <c r="AZ11" s="19"/>
      <c r="BA11" s="19"/>
      <c r="BB11" s="19"/>
      <c r="BC11" s="19"/>
      <c r="BD11" s="19"/>
      <c r="BE11" s="19"/>
      <c r="BF11" s="19"/>
      <c r="BG11" s="19"/>
      <c r="BH11" s="19"/>
      <c r="BI11" s="19"/>
      <c r="BJ11" s="19"/>
      <c r="BK11" s="19"/>
      <c r="BL11" s="19"/>
      <c r="BM11" s="19"/>
      <c r="BN11" s="19"/>
      <c r="BO11" s="19"/>
      <c r="BP11" s="19"/>
    </row>
    <row r="12" spans="1:68" ht="39" customHeight="1" x14ac:dyDescent="0.25">
      <c r="A12" s="341"/>
      <c r="B12" s="334"/>
      <c r="C12" s="334"/>
      <c r="D12" s="334"/>
      <c r="E12" s="334"/>
      <c r="F12" s="334"/>
      <c r="G12" s="334"/>
      <c r="H12" s="334"/>
      <c r="I12" s="334"/>
      <c r="J12" s="334"/>
      <c r="K12" s="334"/>
      <c r="L12" s="334"/>
      <c r="M12" s="334"/>
      <c r="N12" s="334"/>
      <c r="O12" s="46">
        <v>6</v>
      </c>
      <c r="P12" s="29"/>
      <c r="Q12" s="29"/>
      <c r="R12" s="46" t="str">
        <f t="shared" si="0"/>
        <v/>
      </c>
      <c r="S12" s="47"/>
      <c r="T12" s="47"/>
      <c r="U12" s="35" t="str">
        <f t="shared" si="1"/>
        <v/>
      </c>
      <c r="V12" s="47"/>
      <c r="W12" s="47"/>
      <c r="X12" s="47"/>
      <c r="Y12" s="48" t="str">
        <f t="shared" si="6"/>
        <v/>
      </c>
      <c r="Z12" s="34" t="str">
        <f t="shared" si="2"/>
        <v/>
      </c>
      <c r="AA12" s="35" t="str">
        <f t="shared" si="3"/>
        <v/>
      </c>
      <c r="AB12" s="34" t="str">
        <f t="shared" si="4"/>
        <v/>
      </c>
      <c r="AC12" s="35" t="str">
        <f t="shared" si="7"/>
        <v/>
      </c>
      <c r="AD12" s="56" t="str">
        <f t="shared" si="5"/>
        <v/>
      </c>
      <c r="AE12" s="47"/>
      <c r="AF12" s="47"/>
      <c r="AG12" s="29"/>
      <c r="AH12" s="52"/>
      <c r="AI12" s="52"/>
      <c r="AJ12" s="29"/>
      <c r="AK12" s="53"/>
      <c r="AL12" s="54"/>
      <c r="AM12" s="54"/>
      <c r="AN12" s="54"/>
      <c r="AO12" s="54"/>
      <c r="AP12" s="54"/>
      <c r="AQ12" s="54"/>
      <c r="AR12" s="54"/>
      <c r="AS12" s="55"/>
      <c r="AT12" s="54"/>
      <c r="AU12" s="54"/>
      <c r="AV12" s="54"/>
      <c r="AW12" s="45"/>
      <c r="AX12" s="19"/>
      <c r="AY12" s="19"/>
      <c r="AZ12" s="19"/>
      <c r="BA12" s="19"/>
      <c r="BB12" s="19"/>
      <c r="BC12" s="19"/>
      <c r="BD12" s="19"/>
      <c r="BE12" s="19"/>
      <c r="BF12" s="19"/>
      <c r="BG12" s="19"/>
      <c r="BH12" s="19"/>
      <c r="BI12" s="19"/>
      <c r="BJ12" s="19"/>
      <c r="BK12" s="19"/>
      <c r="BL12" s="19"/>
      <c r="BM12" s="19"/>
      <c r="BN12" s="19"/>
      <c r="BO12" s="19"/>
      <c r="BP12" s="19"/>
    </row>
    <row r="13" spans="1:68" ht="39" customHeight="1" x14ac:dyDescent="0.25">
      <c r="A13" s="341"/>
      <c r="B13" s="334"/>
      <c r="C13" s="334"/>
      <c r="D13" s="334"/>
      <c r="E13" s="334"/>
      <c r="F13" s="334"/>
      <c r="G13" s="334"/>
      <c r="H13" s="334"/>
      <c r="I13" s="334"/>
      <c r="J13" s="334"/>
      <c r="K13" s="334"/>
      <c r="L13" s="334"/>
      <c r="M13" s="334"/>
      <c r="N13" s="334"/>
      <c r="O13" s="46">
        <v>7</v>
      </c>
      <c r="P13" s="29"/>
      <c r="Q13" s="29"/>
      <c r="R13" s="46" t="str">
        <f t="shared" si="0"/>
        <v/>
      </c>
      <c r="S13" s="47"/>
      <c r="T13" s="47"/>
      <c r="U13" s="35" t="str">
        <f t="shared" si="1"/>
        <v/>
      </c>
      <c r="V13" s="47"/>
      <c r="W13" s="47"/>
      <c r="X13" s="47"/>
      <c r="Y13" s="48" t="str">
        <f t="shared" si="6"/>
        <v/>
      </c>
      <c r="Z13" s="34" t="str">
        <f t="shared" si="2"/>
        <v/>
      </c>
      <c r="AA13" s="35" t="str">
        <f t="shared" si="3"/>
        <v/>
      </c>
      <c r="AB13" s="34" t="str">
        <f t="shared" si="4"/>
        <v/>
      </c>
      <c r="AC13" s="35" t="str">
        <f t="shared" si="7"/>
        <v/>
      </c>
      <c r="AD13" s="36" t="str">
        <f t="shared" si="5"/>
        <v/>
      </c>
      <c r="AE13" s="47"/>
      <c r="AF13" s="47"/>
      <c r="AG13" s="29"/>
      <c r="AH13" s="52"/>
      <c r="AI13" s="52"/>
      <c r="AJ13" s="29"/>
      <c r="AK13" s="53"/>
      <c r="AL13" s="54"/>
      <c r="AM13" s="54"/>
      <c r="AN13" s="54"/>
      <c r="AO13" s="54"/>
      <c r="AP13" s="54"/>
      <c r="AQ13" s="54"/>
      <c r="AR13" s="54"/>
      <c r="AS13" s="55"/>
      <c r="AT13" s="54"/>
      <c r="AU13" s="54"/>
      <c r="AV13" s="54"/>
      <c r="AW13" s="45"/>
      <c r="AX13" s="19"/>
      <c r="AY13" s="19"/>
      <c r="AZ13" s="19"/>
      <c r="BA13" s="19"/>
      <c r="BB13" s="19"/>
      <c r="BC13" s="19"/>
      <c r="BD13" s="19"/>
      <c r="BE13" s="19"/>
      <c r="BF13" s="19"/>
      <c r="BG13" s="19"/>
      <c r="BH13" s="19"/>
      <c r="BI13" s="19"/>
      <c r="BJ13" s="19"/>
      <c r="BK13" s="19"/>
      <c r="BL13" s="19"/>
      <c r="BM13" s="19"/>
      <c r="BN13" s="19"/>
      <c r="BO13" s="19"/>
      <c r="BP13" s="19"/>
    </row>
    <row r="14" spans="1:68" ht="39" customHeight="1" x14ac:dyDescent="0.25">
      <c r="A14" s="341"/>
      <c r="B14" s="334"/>
      <c r="C14" s="334"/>
      <c r="D14" s="334"/>
      <c r="E14" s="334"/>
      <c r="F14" s="334"/>
      <c r="G14" s="334"/>
      <c r="H14" s="334"/>
      <c r="I14" s="334"/>
      <c r="J14" s="334"/>
      <c r="K14" s="334"/>
      <c r="L14" s="334"/>
      <c r="M14" s="334"/>
      <c r="N14" s="334"/>
      <c r="O14" s="46">
        <v>8</v>
      </c>
      <c r="P14" s="29"/>
      <c r="Q14" s="29"/>
      <c r="R14" s="46" t="str">
        <f t="shared" si="0"/>
        <v/>
      </c>
      <c r="S14" s="47"/>
      <c r="T14" s="47"/>
      <c r="U14" s="35" t="str">
        <f t="shared" si="1"/>
        <v/>
      </c>
      <c r="V14" s="47"/>
      <c r="W14" s="47"/>
      <c r="X14" s="47"/>
      <c r="Y14" s="48" t="str">
        <f t="shared" si="6"/>
        <v/>
      </c>
      <c r="Z14" s="34" t="str">
        <f t="shared" si="2"/>
        <v/>
      </c>
      <c r="AA14" s="35" t="str">
        <f t="shared" si="3"/>
        <v/>
      </c>
      <c r="AB14" s="34" t="str">
        <f t="shared" si="4"/>
        <v/>
      </c>
      <c r="AC14" s="35" t="str">
        <f t="shared" si="7"/>
        <v/>
      </c>
      <c r="AD14" s="36" t="str">
        <f t="shared" si="5"/>
        <v/>
      </c>
      <c r="AE14" s="47"/>
      <c r="AF14" s="47"/>
      <c r="AG14" s="29"/>
      <c r="AH14" s="52"/>
      <c r="AI14" s="52"/>
      <c r="AJ14" s="29"/>
      <c r="AK14" s="53"/>
      <c r="AL14" s="54"/>
      <c r="AM14" s="54"/>
      <c r="AN14" s="54"/>
      <c r="AO14" s="54"/>
      <c r="AP14" s="54"/>
      <c r="AQ14" s="54"/>
      <c r="AR14" s="54"/>
      <c r="AS14" s="55"/>
      <c r="AT14" s="54"/>
      <c r="AU14" s="54"/>
      <c r="AV14" s="54"/>
      <c r="AW14" s="45"/>
      <c r="AX14" s="19"/>
      <c r="AY14" s="19"/>
      <c r="AZ14" s="19"/>
      <c r="BA14" s="19"/>
      <c r="BB14" s="19"/>
      <c r="BC14" s="19"/>
      <c r="BD14" s="19"/>
      <c r="BE14" s="19"/>
      <c r="BF14" s="19"/>
      <c r="BG14" s="19"/>
      <c r="BH14" s="19"/>
      <c r="BI14" s="19"/>
      <c r="BJ14" s="19"/>
      <c r="BK14" s="19"/>
      <c r="BL14" s="19"/>
      <c r="BM14" s="19"/>
      <c r="BN14" s="19"/>
      <c r="BO14" s="19"/>
      <c r="BP14" s="19"/>
    </row>
    <row r="15" spans="1:68" ht="39" customHeight="1" x14ac:dyDescent="0.25">
      <c r="A15" s="341"/>
      <c r="B15" s="334"/>
      <c r="C15" s="334"/>
      <c r="D15" s="334"/>
      <c r="E15" s="334"/>
      <c r="F15" s="334"/>
      <c r="G15" s="334"/>
      <c r="H15" s="334"/>
      <c r="I15" s="334"/>
      <c r="J15" s="334"/>
      <c r="K15" s="334"/>
      <c r="L15" s="334"/>
      <c r="M15" s="334"/>
      <c r="N15" s="334"/>
      <c r="O15" s="46">
        <v>9</v>
      </c>
      <c r="P15" s="29"/>
      <c r="Q15" s="29"/>
      <c r="R15" s="46" t="str">
        <f t="shared" si="0"/>
        <v/>
      </c>
      <c r="S15" s="47"/>
      <c r="T15" s="47"/>
      <c r="U15" s="35" t="str">
        <f t="shared" si="1"/>
        <v/>
      </c>
      <c r="V15" s="47"/>
      <c r="W15" s="47"/>
      <c r="X15" s="47"/>
      <c r="Y15" s="48" t="str">
        <f t="shared" si="6"/>
        <v/>
      </c>
      <c r="Z15" s="34" t="str">
        <f t="shared" si="2"/>
        <v/>
      </c>
      <c r="AA15" s="35" t="str">
        <f t="shared" si="3"/>
        <v/>
      </c>
      <c r="AB15" s="34" t="str">
        <f t="shared" si="4"/>
        <v/>
      </c>
      <c r="AC15" s="35" t="str">
        <f t="shared" si="7"/>
        <v/>
      </c>
      <c r="AD15" s="36" t="str">
        <f t="shared" si="5"/>
        <v/>
      </c>
      <c r="AE15" s="47"/>
      <c r="AF15" s="47"/>
      <c r="AG15" s="29"/>
      <c r="AH15" s="52"/>
      <c r="AI15" s="52"/>
      <c r="AJ15" s="29"/>
      <c r="AK15" s="53"/>
      <c r="AL15" s="54"/>
      <c r="AM15" s="54"/>
      <c r="AN15" s="54"/>
      <c r="AO15" s="54"/>
      <c r="AP15" s="54"/>
      <c r="AQ15" s="54"/>
      <c r="AR15" s="54"/>
      <c r="AS15" s="55"/>
      <c r="AT15" s="54"/>
      <c r="AU15" s="54"/>
      <c r="AV15" s="54"/>
      <c r="AW15" s="45"/>
      <c r="AX15" s="19"/>
      <c r="AY15" s="19"/>
      <c r="AZ15" s="19"/>
      <c r="BA15" s="19"/>
      <c r="BB15" s="19"/>
      <c r="BC15" s="19"/>
      <c r="BD15" s="19"/>
      <c r="BE15" s="19"/>
      <c r="BF15" s="19"/>
      <c r="BG15" s="19"/>
      <c r="BH15" s="19"/>
      <c r="BI15" s="19"/>
      <c r="BJ15" s="19"/>
      <c r="BK15" s="19"/>
      <c r="BL15" s="19"/>
      <c r="BM15" s="19"/>
      <c r="BN15" s="19"/>
      <c r="BO15" s="19"/>
      <c r="BP15" s="19"/>
    </row>
    <row r="16" spans="1:68" ht="39" customHeight="1" x14ac:dyDescent="0.25">
      <c r="A16" s="342"/>
      <c r="B16" s="335"/>
      <c r="C16" s="335"/>
      <c r="D16" s="335"/>
      <c r="E16" s="335"/>
      <c r="F16" s="335"/>
      <c r="G16" s="335"/>
      <c r="H16" s="335"/>
      <c r="I16" s="335"/>
      <c r="J16" s="335"/>
      <c r="K16" s="335"/>
      <c r="L16" s="335"/>
      <c r="M16" s="335"/>
      <c r="N16" s="335"/>
      <c r="O16" s="57">
        <v>10</v>
      </c>
      <c r="P16" s="58"/>
      <c r="Q16" s="58"/>
      <c r="R16" s="46" t="str">
        <f t="shared" si="0"/>
        <v/>
      </c>
      <c r="S16" s="59"/>
      <c r="T16" s="59"/>
      <c r="U16" s="35" t="str">
        <f t="shared" si="1"/>
        <v/>
      </c>
      <c r="V16" s="59"/>
      <c r="W16" s="59"/>
      <c r="X16" s="59"/>
      <c r="Y16" s="48" t="str">
        <f t="shared" si="6"/>
        <v/>
      </c>
      <c r="Z16" s="34" t="str">
        <f t="shared" si="2"/>
        <v/>
      </c>
      <c r="AA16" s="35" t="str">
        <f t="shared" si="3"/>
        <v/>
      </c>
      <c r="AB16" s="34" t="str">
        <f t="shared" si="4"/>
        <v/>
      </c>
      <c r="AC16" s="35" t="str">
        <f t="shared" si="7"/>
        <v/>
      </c>
      <c r="AD16" s="56" t="str">
        <f t="shared" si="5"/>
        <v/>
      </c>
      <c r="AE16" s="59"/>
      <c r="AF16" s="59"/>
      <c r="AG16" s="58"/>
      <c r="AH16" s="60"/>
      <c r="AI16" s="60"/>
      <c r="AJ16" s="58"/>
      <c r="AK16" s="61"/>
      <c r="AL16" s="62"/>
      <c r="AM16" s="62"/>
      <c r="AN16" s="62"/>
      <c r="AO16" s="62"/>
      <c r="AP16" s="62"/>
      <c r="AQ16" s="62"/>
      <c r="AR16" s="62"/>
      <c r="AS16" s="63"/>
      <c r="AT16" s="62"/>
      <c r="AU16" s="62"/>
      <c r="AV16" s="62"/>
      <c r="AW16" s="64"/>
      <c r="AX16" s="19"/>
      <c r="AY16" s="19"/>
      <c r="AZ16" s="19"/>
      <c r="BA16" s="19"/>
      <c r="BB16" s="19"/>
      <c r="BC16" s="19"/>
      <c r="BD16" s="19"/>
      <c r="BE16" s="19"/>
      <c r="BF16" s="19"/>
      <c r="BG16" s="19"/>
      <c r="BH16" s="19"/>
      <c r="BI16" s="19"/>
      <c r="BJ16" s="19"/>
      <c r="BK16" s="19"/>
      <c r="BL16" s="19"/>
      <c r="BM16" s="19"/>
      <c r="BN16" s="19"/>
      <c r="BO16" s="19"/>
      <c r="BP16" s="19"/>
    </row>
    <row r="17" spans="1:68" ht="237.75" customHeight="1" x14ac:dyDescent="0.25">
      <c r="A17" s="340">
        <v>2</v>
      </c>
      <c r="B17" s="333" t="s">
        <v>169</v>
      </c>
      <c r="C17" s="333" t="s">
        <v>109</v>
      </c>
      <c r="D17" s="333" t="s">
        <v>170</v>
      </c>
      <c r="E17" s="333" t="s">
        <v>171</v>
      </c>
      <c r="F17" s="333" t="s">
        <v>172</v>
      </c>
      <c r="G17" s="336">
        <v>3</v>
      </c>
      <c r="H17" s="337" t="str">
        <f>IF(G17&lt;=0,"",IF(G17&lt;=2,"Muy Baja",IF(G17&lt;=24,"Baja",IF(G17&lt;=500,"Media",IF(G17&lt;=5000,"Alta","Muy Alta")))))</f>
        <v>Baja</v>
      </c>
      <c r="I17" s="338">
        <f>IF(H17="","",IF(H17="Muy Baja",0.2,IF(H17="Baja",0.4,IF(H17="Media",0.6,IF(H17="Alta",0.8,IF(H17="Muy Alta",1,))))))</f>
        <v>0.4</v>
      </c>
      <c r="J17" s="338" t="s">
        <v>173</v>
      </c>
      <c r="K17" s="338" t="str">
        <f>IF(J17='Tabla Impacto corrupción '!$B$5,'Tabla Impacto corrupción '!$C$5,IF(J17='Tabla Impacto corrupción '!$B$6,'Tabla Impacto corrupción '!$C$6,IF(J17='Tabla Impacto corrupción '!$B$7,'Tabla Impacto corrupción '!$C$7)))</f>
        <v>Entre 6 y 11 es MAYOR</v>
      </c>
      <c r="L17" s="337" t="str">
        <f>IF(J17='Tabla Impacto corrupción '!$B$5,"Moderado",IF(J17='Tabla Impacto corrupción '!$B$6,"Mayor",IF(J17='Tabla Impacto corrupción '!$B$7,"Catastrófico")))</f>
        <v>Mayor</v>
      </c>
      <c r="M17" s="338">
        <f>IF(L17="","",IF(L17="Leve",0.2,IF(L17="Menor",0.4,IF(L17="Moderado",0.6,IF(L17="Mayor",0.8,IF(L17="Catastrófico",1,))))))</f>
        <v>0.8</v>
      </c>
      <c r="N17" s="339" t="str">
        <f>IF(OR(AND(H17="Muy Baja",L17="Leve"),AND(H17="Muy Baja",L17="Menor"),AND(H17="Baja",L17="Leve")),"Bajo",IF(OR(AND(H17="Muy baja",L17="Moderado"),AND(H17="Baja",L17="Menor"),AND(H17="Baja",L17="Moderado"),AND(H17="Media",L17="Leve"),AND(H17="Media",L17="Menor"),AND(H17="Media",L17="Moderado"),AND(H17="Alta",L17="Leve"),AND(H17="Alta",L17="Menor")),"Moderado",IF(OR(AND(H17="Muy Baja",L17="Mayor"),AND(H17="Baja",L17="Mayor"),AND(H17="Media",L17="Mayor"),AND(H17="Alta",L17="Moderado"),AND(H17="Alta",L17="Mayor"),AND(H17="Muy Alta",L17="Leve"),AND(H17="Muy Alta",L17="Menor"),AND(H17="Muy Alta",L17="Moderado"),AND(H17="Muy Alta",L17="Mayor")),"Alto",IF(OR(AND(H17="Muy Baja",L17="Catastrófico"),AND(H17="Baja",L17="Catastrófico"),AND(H17="Media",L17="Catastrófico"),AND(H17="Alta",L17="Catastrófico"),AND(H17="Muy Alta",L17="Catastrófico")),"Extremo",""))))</f>
        <v>Alto</v>
      </c>
      <c r="O17" s="27">
        <v>1</v>
      </c>
      <c r="P17" s="28" t="s">
        <v>174</v>
      </c>
      <c r="Q17" s="29" t="s">
        <v>175</v>
      </c>
      <c r="R17" s="27" t="str">
        <f t="shared" si="0"/>
        <v>Probabilidad</v>
      </c>
      <c r="S17" s="30" t="s">
        <v>116</v>
      </c>
      <c r="T17" s="30" t="s">
        <v>117</v>
      </c>
      <c r="U17" s="31" t="str">
        <f t="shared" si="1"/>
        <v>40%</v>
      </c>
      <c r="V17" s="30" t="s">
        <v>176</v>
      </c>
      <c r="W17" s="30" t="s">
        <v>119</v>
      </c>
      <c r="X17" s="30" t="s">
        <v>120</v>
      </c>
      <c r="Y17" s="32">
        <f>IFERROR(IF(R17="Probabilidad",(I17-(+I17*U17)),IF(R17="Impacto",I17,"")),"")</f>
        <v>0.24</v>
      </c>
      <c r="Z17" s="33" t="str">
        <f t="shared" si="2"/>
        <v>Baja</v>
      </c>
      <c r="AA17" s="31">
        <f t="shared" si="3"/>
        <v>0.24</v>
      </c>
      <c r="AB17" s="33" t="str">
        <f t="shared" si="4"/>
        <v>Mayor</v>
      </c>
      <c r="AC17" s="31">
        <f>IFERROR(IF(R17="Impacto",(M17-(+M17*U17)),IF(R17="Probabilidad",M17,"")),"")</f>
        <v>0.8</v>
      </c>
      <c r="AD17" s="65" t="str">
        <f t="shared" si="5"/>
        <v>Alto</v>
      </c>
      <c r="AE17" s="30" t="s">
        <v>121</v>
      </c>
      <c r="AF17" s="28" t="s">
        <v>122</v>
      </c>
      <c r="AG17" s="37" t="s">
        <v>123</v>
      </c>
      <c r="AH17" s="38" t="s">
        <v>124</v>
      </c>
      <c r="AI17" s="38"/>
      <c r="AJ17" s="28"/>
      <c r="AK17" s="39" t="s">
        <v>125</v>
      </c>
      <c r="AL17" s="66" t="s">
        <v>177</v>
      </c>
      <c r="AM17" s="67" t="s">
        <v>178</v>
      </c>
      <c r="AN17" s="68" t="s">
        <v>179</v>
      </c>
      <c r="AO17" s="68" t="s">
        <v>180</v>
      </c>
      <c r="AP17" s="66" t="s">
        <v>181</v>
      </c>
      <c r="AQ17" s="67" t="s">
        <v>182</v>
      </c>
      <c r="AR17" s="66" t="s">
        <v>183</v>
      </c>
      <c r="AS17" s="69" t="s">
        <v>184</v>
      </c>
      <c r="AT17" s="70" t="s">
        <v>185</v>
      </c>
      <c r="AU17" s="71" t="s">
        <v>186</v>
      </c>
      <c r="AV17" s="40" t="s">
        <v>187</v>
      </c>
      <c r="AW17" s="295" t="s">
        <v>714</v>
      </c>
      <c r="AX17" s="19"/>
      <c r="AY17" s="19"/>
      <c r="AZ17" s="19"/>
      <c r="BA17" s="19"/>
      <c r="BB17" s="19"/>
      <c r="BC17" s="19"/>
      <c r="BD17" s="19"/>
      <c r="BE17" s="19"/>
      <c r="BF17" s="19"/>
      <c r="BG17" s="19"/>
      <c r="BH17" s="19"/>
      <c r="BI17" s="19"/>
      <c r="BJ17" s="19"/>
      <c r="BK17" s="19"/>
      <c r="BL17" s="19"/>
      <c r="BM17" s="19"/>
      <c r="BN17" s="19"/>
      <c r="BO17" s="19"/>
      <c r="BP17" s="19"/>
    </row>
    <row r="18" spans="1:68" ht="125.25" customHeight="1" x14ac:dyDescent="0.25">
      <c r="A18" s="341"/>
      <c r="B18" s="334"/>
      <c r="C18" s="334"/>
      <c r="D18" s="334"/>
      <c r="E18" s="334"/>
      <c r="F18" s="334"/>
      <c r="G18" s="334"/>
      <c r="H18" s="334"/>
      <c r="I18" s="334"/>
      <c r="J18" s="334"/>
      <c r="K18" s="334"/>
      <c r="L18" s="334"/>
      <c r="M18" s="334"/>
      <c r="N18" s="334"/>
      <c r="O18" s="46">
        <v>2</v>
      </c>
      <c r="P18" s="29" t="s">
        <v>188</v>
      </c>
      <c r="Q18" s="29" t="s">
        <v>189</v>
      </c>
      <c r="R18" s="46" t="str">
        <f t="shared" si="0"/>
        <v>Probabilidad</v>
      </c>
      <c r="S18" s="47" t="s">
        <v>116</v>
      </c>
      <c r="T18" s="47" t="s">
        <v>117</v>
      </c>
      <c r="U18" s="35" t="str">
        <f t="shared" si="1"/>
        <v>40%</v>
      </c>
      <c r="V18" s="47" t="s">
        <v>176</v>
      </c>
      <c r="W18" s="47" t="s">
        <v>119</v>
      </c>
      <c r="X18" s="47" t="s">
        <v>120</v>
      </c>
      <c r="Y18" s="48">
        <f>IFERROR(IF(AND(R17="Probabilidad",R18="Probabilidad"),(AA17-(+AA17*U18)),IF(R18="Probabilidad",(I17-(+I17*U18)),IF(R18="Impacto",AA17,""))),"")</f>
        <v>0.14399999999999999</v>
      </c>
      <c r="Z18" s="34" t="str">
        <f t="shared" si="2"/>
        <v>Muy Baja</v>
      </c>
      <c r="AA18" s="35">
        <f t="shared" si="3"/>
        <v>0.14399999999999999</v>
      </c>
      <c r="AB18" s="34" t="str">
        <f t="shared" si="4"/>
        <v>Mayor</v>
      </c>
      <c r="AC18" s="35">
        <f>IFERROR(IF(AND(R17="Impacto",R18="Impacto"),(AC17-(+AC17*U18)),IF(R18="Impacto",($M$17-(+$M$17*U18)),IF(R18="Probabilidad",AC17,""))),"")</f>
        <v>0.8</v>
      </c>
      <c r="AD18" s="36" t="str">
        <f t="shared" si="5"/>
        <v>Alto</v>
      </c>
      <c r="AE18" s="47" t="s">
        <v>121</v>
      </c>
      <c r="AF18" s="29" t="s">
        <v>190</v>
      </c>
      <c r="AG18" s="29" t="s">
        <v>140</v>
      </c>
      <c r="AH18" s="52" t="s">
        <v>191</v>
      </c>
      <c r="AI18" s="50"/>
      <c r="AJ18" s="29"/>
      <c r="AK18" s="39" t="s">
        <v>125</v>
      </c>
      <c r="AL18" s="40" t="s">
        <v>192</v>
      </c>
      <c r="AM18" s="72"/>
      <c r="AN18" s="42" t="s">
        <v>193</v>
      </c>
      <c r="AO18" s="42" t="s">
        <v>194</v>
      </c>
      <c r="AP18" s="73" t="s">
        <v>195</v>
      </c>
      <c r="AQ18" s="74" t="s">
        <v>196</v>
      </c>
      <c r="AR18" s="40" t="s">
        <v>197</v>
      </c>
      <c r="AS18" s="75" t="s">
        <v>198</v>
      </c>
      <c r="AT18" s="76" t="s">
        <v>199</v>
      </c>
      <c r="AU18" s="77" t="s">
        <v>200</v>
      </c>
      <c r="AV18" s="40" t="s">
        <v>201</v>
      </c>
      <c r="AW18" s="294" t="s">
        <v>715</v>
      </c>
      <c r="AX18" s="19"/>
      <c r="AY18" s="19"/>
      <c r="AZ18" s="19"/>
      <c r="BA18" s="19"/>
      <c r="BB18" s="19"/>
      <c r="BC18" s="19"/>
      <c r="BD18" s="19"/>
      <c r="BE18" s="19"/>
      <c r="BF18" s="19"/>
      <c r="BG18" s="19"/>
      <c r="BH18" s="19"/>
      <c r="BI18" s="19"/>
      <c r="BJ18" s="19"/>
      <c r="BK18" s="19"/>
      <c r="BL18" s="19"/>
      <c r="BM18" s="19"/>
      <c r="BN18" s="19"/>
      <c r="BO18" s="19"/>
      <c r="BP18" s="19"/>
    </row>
    <row r="19" spans="1:68" ht="269.25" customHeight="1" x14ac:dyDescent="0.25">
      <c r="A19" s="341"/>
      <c r="B19" s="334"/>
      <c r="C19" s="334"/>
      <c r="D19" s="334"/>
      <c r="E19" s="334"/>
      <c r="F19" s="334"/>
      <c r="G19" s="334"/>
      <c r="H19" s="334"/>
      <c r="I19" s="334"/>
      <c r="J19" s="334"/>
      <c r="K19" s="334"/>
      <c r="L19" s="334"/>
      <c r="M19" s="334"/>
      <c r="N19" s="334"/>
      <c r="O19" s="46">
        <v>3</v>
      </c>
      <c r="P19" s="29" t="s">
        <v>202</v>
      </c>
      <c r="Q19" s="29" t="s">
        <v>175</v>
      </c>
      <c r="R19" s="46" t="str">
        <f t="shared" si="0"/>
        <v>Probabilidad</v>
      </c>
      <c r="S19" s="47" t="s">
        <v>116</v>
      </c>
      <c r="T19" s="47" t="s">
        <v>117</v>
      </c>
      <c r="U19" s="35" t="str">
        <f t="shared" si="1"/>
        <v>40%</v>
      </c>
      <c r="V19" s="47" t="s">
        <v>176</v>
      </c>
      <c r="W19" s="47" t="s">
        <v>119</v>
      </c>
      <c r="X19" s="47" t="s">
        <v>120</v>
      </c>
      <c r="Y19" s="48">
        <f t="shared" ref="Y19:Y26" si="8">IFERROR(IF(AND(R18="Probabilidad",R19="Probabilidad"),(AA18-(+AA18*U19)),IF(AND(R18="Impacto",R19="Probabilidad"),(AA17-(+AA17*U19)),IF(R19="Impacto",AA18,""))),"")</f>
        <v>8.6399999999999991E-2</v>
      </c>
      <c r="Z19" s="34" t="str">
        <f t="shared" si="2"/>
        <v>Muy Baja</v>
      </c>
      <c r="AA19" s="35">
        <f t="shared" si="3"/>
        <v>8.6399999999999991E-2</v>
      </c>
      <c r="AB19" s="34" t="str">
        <f t="shared" si="4"/>
        <v>Mayor</v>
      </c>
      <c r="AC19" s="35">
        <f t="shared" ref="AC19:AC26" si="9">IFERROR(IF(AND(R18="Impacto",R19="Impacto"),(AC18-(+AC18*U19)),IF(AND(R18="Probabilidad",R19="Impacto"),(AC17-(+AC17*U19)),IF(R19="Probabilidad",AC18,""))),"")</f>
        <v>0.8</v>
      </c>
      <c r="AD19" s="36" t="str">
        <f t="shared" si="5"/>
        <v>Alto</v>
      </c>
      <c r="AE19" s="47" t="s">
        <v>121</v>
      </c>
      <c r="AF19" s="47"/>
      <c r="AG19" s="20"/>
      <c r="AH19" s="52"/>
      <c r="AI19" s="52"/>
      <c r="AJ19" s="29"/>
      <c r="AK19" s="53"/>
      <c r="AL19" s="40" t="s">
        <v>203</v>
      </c>
      <c r="AM19" s="41" t="s">
        <v>204</v>
      </c>
      <c r="AN19" s="42" t="s">
        <v>205</v>
      </c>
      <c r="AO19" s="42" t="s">
        <v>206</v>
      </c>
      <c r="AP19" s="40" t="s">
        <v>207</v>
      </c>
      <c r="AQ19" s="41" t="s">
        <v>208</v>
      </c>
      <c r="AR19" s="78" t="s">
        <v>209</v>
      </c>
      <c r="AS19" s="75" t="s">
        <v>210</v>
      </c>
      <c r="AT19" s="51" t="s">
        <v>211</v>
      </c>
      <c r="AU19" s="44" t="s">
        <v>212</v>
      </c>
      <c r="AV19" s="68" t="s">
        <v>213</v>
      </c>
      <c r="AW19" s="294" t="s">
        <v>716</v>
      </c>
      <c r="AX19" s="19"/>
      <c r="AY19" s="19"/>
      <c r="AZ19" s="19"/>
      <c r="BA19" s="19"/>
      <c r="BB19" s="19"/>
      <c r="BC19" s="19"/>
      <c r="BD19" s="19"/>
      <c r="BE19" s="19"/>
      <c r="BF19" s="19"/>
      <c r="BG19" s="19"/>
      <c r="BH19" s="19"/>
      <c r="BI19" s="19"/>
      <c r="BJ19" s="19"/>
      <c r="BK19" s="19"/>
      <c r="BL19" s="19"/>
      <c r="BM19" s="19"/>
      <c r="BN19" s="19"/>
      <c r="BO19" s="19"/>
      <c r="BP19" s="19"/>
    </row>
    <row r="20" spans="1:68" ht="309.75" customHeight="1" x14ac:dyDescent="0.25">
      <c r="A20" s="341"/>
      <c r="B20" s="334"/>
      <c r="C20" s="334"/>
      <c r="D20" s="334"/>
      <c r="E20" s="334"/>
      <c r="F20" s="334"/>
      <c r="G20" s="334"/>
      <c r="H20" s="334"/>
      <c r="I20" s="334"/>
      <c r="J20" s="334"/>
      <c r="K20" s="334"/>
      <c r="L20" s="334"/>
      <c r="M20" s="334"/>
      <c r="N20" s="334"/>
      <c r="O20" s="46">
        <v>4</v>
      </c>
      <c r="P20" s="29" t="s">
        <v>214</v>
      </c>
      <c r="Q20" s="29" t="s">
        <v>215</v>
      </c>
      <c r="R20" s="46" t="str">
        <f t="shared" si="0"/>
        <v>Probabilidad</v>
      </c>
      <c r="S20" s="47" t="s">
        <v>116</v>
      </c>
      <c r="T20" s="47" t="s">
        <v>117</v>
      </c>
      <c r="U20" s="35" t="str">
        <f t="shared" si="1"/>
        <v>40%</v>
      </c>
      <c r="V20" s="47" t="s">
        <v>176</v>
      </c>
      <c r="W20" s="47" t="s">
        <v>154</v>
      </c>
      <c r="X20" s="47" t="s">
        <v>120</v>
      </c>
      <c r="Y20" s="48">
        <f t="shared" si="8"/>
        <v>5.183999999999999E-2</v>
      </c>
      <c r="Z20" s="34" t="str">
        <f t="shared" si="2"/>
        <v>Muy Baja</v>
      </c>
      <c r="AA20" s="35">
        <f t="shared" si="3"/>
        <v>5.183999999999999E-2</v>
      </c>
      <c r="AB20" s="34" t="str">
        <f t="shared" si="4"/>
        <v>Mayor</v>
      </c>
      <c r="AC20" s="35">
        <f t="shared" si="9"/>
        <v>0.8</v>
      </c>
      <c r="AD20" s="36" t="str">
        <f t="shared" si="5"/>
        <v>Alto</v>
      </c>
      <c r="AE20" s="47" t="s">
        <v>121</v>
      </c>
      <c r="AF20" s="47"/>
      <c r="AG20" s="29"/>
      <c r="AH20" s="52"/>
      <c r="AI20" s="52"/>
      <c r="AJ20" s="29"/>
      <c r="AK20" s="53"/>
      <c r="AL20" s="42" t="s">
        <v>216</v>
      </c>
      <c r="AM20" s="41" t="s">
        <v>217</v>
      </c>
      <c r="AN20" s="42" t="s">
        <v>218</v>
      </c>
      <c r="AO20" s="42" t="s">
        <v>219</v>
      </c>
      <c r="AP20" s="79" t="s">
        <v>220</v>
      </c>
      <c r="AQ20" s="80" t="s">
        <v>221</v>
      </c>
      <c r="AR20" s="40" t="s">
        <v>222</v>
      </c>
      <c r="AS20" s="75" t="s">
        <v>223</v>
      </c>
      <c r="AT20" s="81" t="s">
        <v>224</v>
      </c>
      <c r="AU20" s="296" t="s">
        <v>225</v>
      </c>
      <c r="AV20" s="68" t="s">
        <v>226</v>
      </c>
      <c r="AW20" s="294" t="s">
        <v>717</v>
      </c>
      <c r="AX20" s="19"/>
      <c r="AY20" s="19"/>
      <c r="AZ20" s="19"/>
      <c r="BA20" s="19"/>
      <c r="BB20" s="19"/>
      <c r="BC20" s="19"/>
      <c r="BD20" s="19"/>
      <c r="BE20" s="19"/>
      <c r="BF20" s="19"/>
      <c r="BG20" s="19"/>
      <c r="BH20" s="19"/>
      <c r="BI20" s="19"/>
      <c r="BJ20" s="19"/>
      <c r="BK20" s="19"/>
      <c r="BL20" s="19"/>
      <c r="BM20" s="19"/>
      <c r="BN20" s="19"/>
      <c r="BO20" s="19"/>
      <c r="BP20" s="19"/>
    </row>
    <row r="21" spans="1:68" ht="246" customHeight="1" x14ac:dyDescent="0.25">
      <c r="A21" s="341"/>
      <c r="B21" s="334"/>
      <c r="C21" s="334"/>
      <c r="D21" s="334"/>
      <c r="E21" s="334"/>
      <c r="F21" s="334"/>
      <c r="G21" s="334"/>
      <c r="H21" s="334"/>
      <c r="I21" s="334"/>
      <c r="J21" s="334"/>
      <c r="K21" s="334"/>
      <c r="L21" s="334"/>
      <c r="M21" s="334"/>
      <c r="N21" s="334"/>
      <c r="O21" s="46">
        <v>5</v>
      </c>
      <c r="P21" s="29"/>
      <c r="Q21" s="29"/>
      <c r="R21" s="46"/>
      <c r="S21" s="47"/>
      <c r="T21" s="47"/>
      <c r="U21" s="35" t="str">
        <f t="shared" si="1"/>
        <v/>
      </c>
      <c r="V21" s="47"/>
      <c r="W21" s="47"/>
      <c r="X21" s="47"/>
      <c r="Y21" s="48" t="str">
        <f t="shared" si="8"/>
        <v/>
      </c>
      <c r="Z21" s="34" t="str">
        <f t="shared" si="2"/>
        <v/>
      </c>
      <c r="AA21" s="35" t="str">
        <f t="shared" si="3"/>
        <v/>
      </c>
      <c r="AB21" s="34" t="str">
        <f t="shared" si="4"/>
        <v/>
      </c>
      <c r="AC21" s="35" t="str">
        <f t="shared" si="9"/>
        <v/>
      </c>
      <c r="AD21" s="36" t="str">
        <f t="shared" si="5"/>
        <v/>
      </c>
      <c r="AE21" s="47"/>
      <c r="AF21" s="47"/>
      <c r="AG21" s="29"/>
      <c r="AH21" s="52"/>
      <c r="AI21" s="52"/>
      <c r="AJ21" s="29"/>
      <c r="AK21" s="53"/>
      <c r="AL21" s="54"/>
      <c r="AM21" s="54"/>
      <c r="AN21" s="42"/>
      <c r="AO21" s="42"/>
      <c r="AP21" s="42"/>
      <c r="AQ21" s="41"/>
      <c r="AR21" s="40"/>
      <c r="AS21" s="75"/>
      <c r="AT21" s="42"/>
      <c r="AU21" s="82"/>
      <c r="AV21" s="42"/>
      <c r="AW21" s="45"/>
      <c r="AX21" s="19"/>
      <c r="AY21" s="19"/>
      <c r="AZ21" s="19"/>
      <c r="BA21" s="19"/>
      <c r="BB21" s="19"/>
      <c r="BC21" s="19"/>
      <c r="BD21" s="19"/>
      <c r="BE21" s="19"/>
      <c r="BF21" s="19"/>
      <c r="BG21" s="19"/>
      <c r="BH21" s="19"/>
      <c r="BI21" s="19"/>
      <c r="BJ21" s="19"/>
      <c r="BK21" s="19"/>
      <c r="BL21" s="19"/>
      <c r="BM21" s="19"/>
      <c r="BN21" s="19"/>
      <c r="BO21" s="19"/>
      <c r="BP21" s="19"/>
    </row>
    <row r="22" spans="1:68" ht="39" customHeight="1" x14ac:dyDescent="0.25">
      <c r="A22" s="341"/>
      <c r="B22" s="334"/>
      <c r="C22" s="334"/>
      <c r="D22" s="334"/>
      <c r="E22" s="334"/>
      <c r="F22" s="334"/>
      <c r="G22" s="334"/>
      <c r="H22" s="334"/>
      <c r="I22" s="334"/>
      <c r="J22" s="334"/>
      <c r="K22" s="334"/>
      <c r="L22" s="334"/>
      <c r="M22" s="334"/>
      <c r="N22" s="334"/>
      <c r="O22" s="46">
        <v>6</v>
      </c>
      <c r="P22" s="29"/>
      <c r="Q22" s="29"/>
      <c r="R22" s="46" t="str">
        <f t="shared" ref="R22:R156" si="10">IF(OR(S22="Preventivo",S22="Detectivo"),"Probabilidad",IF(S22="Correctivo","Impacto",""))</f>
        <v/>
      </c>
      <c r="S22" s="47"/>
      <c r="T22" s="47"/>
      <c r="U22" s="35" t="str">
        <f t="shared" si="1"/>
        <v/>
      </c>
      <c r="V22" s="47"/>
      <c r="W22" s="47"/>
      <c r="X22" s="47"/>
      <c r="Y22" s="48" t="str">
        <f t="shared" si="8"/>
        <v/>
      </c>
      <c r="Z22" s="34" t="str">
        <f t="shared" si="2"/>
        <v/>
      </c>
      <c r="AA22" s="35" t="str">
        <f t="shared" si="3"/>
        <v/>
      </c>
      <c r="AB22" s="34" t="str">
        <f t="shared" si="4"/>
        <v/>
      </c>
      <c r="AC22" s="35" t="str">
        <f t="shared" si="9"/>
        <v/>
      </c>
      <c r="AD22" s="36" t="str">
        <f t="shared" si="5"/>
        <v/>
      </c>
      <c r="AE22" s="47"/>
      <c r="AF22" s="47"/>
      <c r="AG22" s="29"/>
      <c r="AH22" s="52"/>
      <c r="AI22" s="52"/>
      <c r="AJ22" s="29"/>
      <c r="AK22" s="53"/>
      <c r="AL22" s="54"/>
      <c r="AM22" s="54"/>
      <c r="AN22" s="54"/>
      <c r="AO22" s="54"/>
      <c r="AP22" s="54"/>
      <c r="AQ22" s="54"/>
      <c r="AR22" s="54"/>
      <c r="AS22" s="55"/>
      <c r="AT22" s="54"/>
      <c r="AU22" s="54"/>
      <c r="AV22" s="54"/>
      <c r="AW22" s="45"/>
      <c r="AX22" s="19"/>
      <c r="AY22" s="19"/>
      <c r="AZ22" s="19"/>
      <c r="BA22" s="19"/>
      <c r="BB22" s="19"/>
      <c r="BC22" s="19"/>
      <c r="BD22" s="19"/>
      <c r="BE22" s="19"/>
      <c r="BF22" s="19"/>
      <c r="BG22" s="19"/>
      <c r="BH22" s="19"/>
      <c r="BI22" s="19"/>
      <c r="BJ22" s="19"/>
      <c r="BK22" s="19"/>
      <c r="BL22" s="19"/>
      <c r="BM22" s="19"/>
      <c r="BN22" s="19"/>
      <c r="BO22" s="19"/>
      <c r="BP22" s="19"/>
    </row>
    <row r="23" spans="1:68" ht="39" customHeight="1" x14ac:dyDescent="0.25">
      <c r="A23" s="341"/>
      <c r="B23" s="334"/>
      <c r="C23" s="334"/>
      <c r="D23" s="334"/>
      <c r="E23" s="334"/>
      <c r="F23" s="334"/>
      <c r="G23" s="334"/>
      <c r="H23" s="334"/>
      <c r="I23" s="334"/>
      <c r="J23" s="334"/>
      <c r="K23" s="334"/>
      <c r="L23" s="334"/>
      <c r="M23" s="334"/>
      <c r="N23" s="334"/>
      <c r="O23" s="46">
        <v>7</v>
      </c>
      <c r="P23" s="29"/>
      <c r="Q23" s="29"/>
      <c r="R23" s="46" t="str">
        <f t="shared" si="10"/>
        <v/>
      </c>
      <c r="S23" s="47"/>
      <c r="T23" s="47"/>
      <c r="U23" s="35" t="str">
        <f t="shared" si="1"/>
        <v/>
      </c>
      <c r="V23" s="47"/>
      <c r="W23" s="47"/>
      <c r="X23" s="47"/>
      <c r="Y23" s="48" t="str">
        <f t="shared" si="8"/>
        <v/>
      </c>
      <c r="Z23" s="34" t="str">
        <f t="shared" si="2"/>
        <v/>
      </c>
      <c r="AA23" s="35" t="str">
        <f t="shared" si="3"/>
        <v/>
      </c>
      <c r="AB23" s="34" t="str">
        <f t="shared" si="4"/>
        <v/>
      </c>
      <c r="AC23" s="35" t="str">
        <f t="shared" si="9"/>
        <v/>
      </c>
      <c r="AD23" s="36" t="str">
        <f t="shared" si="5"/>
        <v/>
      </c>
      <c r="AE23" s="47"/>
      <c r="AF23" s="47"/>
      <c r="AG23" s="29"/>
      <c r="AH23" s="52"/>
      <c r="AI23" s="52"/>
      <c r="AJ23" s="29"/>
      <c r="AK23" s="53"/>
      <c r="AL23" s="54"/>
      <c r="AM23" s="54"/>
      <c r="AN23" s="54"/>
      <c r="AO23" s="54"/>
      <c r="AP23" s="54"/>
      <c r="AQ23" s="54"/>
      <c r="AR23" s="54"/>
      <c r="AS23" s="55"/>
      <c r="AT23" s="54"/>
      <c r="AU23" s="54"/>
      <c r="AV23" s="54"/>
      <c r="AW23" s="45"/>
      <c r="AX23" s="19"/>
      <c r="AY23" s="19"/>
      <c r="AZ23" s="19"/>
      <c r="BA23" s="19"/>
      <c r="BB23" s="19"/>
      <c r="BC23" s="19"/>
      <c r="BD23" s="19"/>
      <c r="BE23" s="19"/>
      <c r="BF23" s="19"/>
      <c r="BG23" s="19"/>
      <c r="BH23" s="19"/>
      <c r="BI23" s="19"/>
      <c r="BJ23" s="19"/>
      <c r="BK23" s="19"/>
      <c r="BL23" s="19"/>
      <c r="BM23" s="19"/>
      <c r="BN23" s="19"/>
      <c r="BO23" s="19"/>
      <c r="BP23" s="19"/>
    </row>
    <row r="24" spans="1:68" ht="39" customHeight="1" x14ac:dyDescent="0.25">
      <c r="A24" s="341"/>
      <c r="B24" s="334"/>
      <c r="C24" s="334"/>
      <c r="D24" s="334"/>
      <c r="E24" s="334"/>
      <c r="F24" s="334"/>
      <c r="G24" s="334"/>
      <c r="H24" s="334"/>
      <c r="I24" s="334"/>
      <c r="J24" s="334"/>
      <c r="K24" s="334"/>
      <c r="L24" s="334"/>
      <c r="M24" s="334"/>
      <c r="N24" s="334"/>
      <c r="O24" s="46">
        <v>8</v>
      </c>
      <c r="P24" s="29"/>
      <c r="Q24" s="29"/>
      <c r="R24" s="46" t="str">
        <f t="shared" si="10"/>
        <v/>
      </c>
      <c r="S24" s="47"/>
      <c r="T24" s="47"/>
      <c r="U24" s="35" t="str">
        <f t="shared" si="1"/>
        <v/>
      </c>
      <c r="V24" s="47"/>
      <c r="W24" s="47"/>
      <c r="X24" s="47"/>
      <c r="Y24" s="48" t="str">
        <f t="shared" si="8"/>
        <v/>
      </c>
      <c r="Z24" s="34" t="str">
        <f t="shared" si="2"/>
        <v/>
      </c>
      <c r="AA24" s="35" t="str">
        <f t="shared" si="3"/>
        <v/>
      </c>
      <c r="AB24" s="34" t="str">
        <f t="shared" si="4"/>
        <v/>
      </c>
      <c r="AC24" s="35" t="str">
        <f t="shared" si="9"/>
        <v/>
      </c>
      <c r="AD24" s="36" t="str">
        <f t="shared" si="5"/>
        <v/>
      </c>
      <c r="AE24" s="47"/>
      <c r="AF24" s="47"/>
      <c r="AG24" s="29"/>
      <c r="AH24" s="52"/>
      <c r="AI24" s="52"/>
      <c r="AJ24" s="29"/>
      <c r="AK24" s="53"/>
      <c r="AL24" s="54"/>
      <c r="AM24" s="54"/>
      <c r="AN24" s="54"/>
      <c r="AO24" s="54"/>
      <c r="AP24" s="54"/>
      <c r="AQ24" s="54"/>
      <c r="AR24" s="54"/>
      <c r="AS24" s="55"/>
      <c r="AT24" s="54"/>
      <c r="AU24" s="54"/>
      <c r="AV24" s="54"/>
      <c r="AW24" s="45"/>
      <c r="AX24" s="19"/>
      <c r="AY24" s="19"/>
      <c r="AZ24" s="19"/>
      <c r="BA24" s="19"/>
      <c r="BB24" s="19"/>
      <c r="BC24" s="19"/>
      <c r="BD24" s="19"/>
      <c r="BE24" s="19"/>
      <c r="BF24" s="19"/>
      <c r="BG24" s="19"/>
      <c r="BH24" s="19"/>
      <c r="BI24" s="19"/>
      <c r="BJ24" s="19"/>
      <c r="BK24" s="19"/>
      <c r="BL24" s="19"/>
      <c r="BM24" s="19"/>
      <c r="BN24" s="19"/>
      <c r="BO24" s="19"/>
      <c r="BP24" s="19"/>
    </row>
    <row r="25" spans="1:68" ht="39" customHeight="1" x14ac:dyDescent="0.25">
      <c r="A25" s="341"/>
      <c r="B25" s="334"/>
      <c r="C25" s="334"/>
      <c r="D25" s="334"/>
      <c r="E25" s="334"/>
      <c r="F25" s="334"/>
      <c r="G25" s="334"/>
      <c r="H25" s="334"/>
      <c r="I25" s="334"/>
      <c r="J25" s="334"/>
      <c r="K25" s="334"/>
      <c r="L25" s="334"/>
      <c r="M25" s="334"/>
      <c r="N25" s="334"/>
      <c r="O25" s="46">
        <v>9</v>
      </c>
      <c r="P25" s="29"/>
      <c r="Q25" s="29"/>
      <c r="R25" s="46" t="str">
        <f t="shared" si="10"/>
        <v/>
      </c>
      <c r="S25" s="47"/>
      <c r="T25" s="47"/>
      <c r="U25" s="35" t="str">
        <f t="shared" si="1"/>
        <v/>
      </c>
      <c r="V25" s="47"/>
      <c r="W25" s="47"/>
      <c r="X25" s="47"/>
      <c r="Y25" s="48" t="str">
        <f t="shared" si="8"/>
        <v/>
      </c>
      <c r="Z25" s="34" t="str">
        <f t="shared" si="2"/>
        <v/>
      </c>
      <c r="AA25" s="35" t="str">
        <f t="shared" si="3"/>
        <v/>
      </c>
      <c r="AB25" s="34" t="str">
        <f t="shared" si="4"/>
        <v/>
      </c>
      <c r="AC25" s="35" t="str">
        <f t="shared" si="9"/>
        <v/>
      </c>
      <c r="AD25" s="36" t="str">
        <f t="shared" si="5"/>
        <v/>
      </c>
      <c r="AE25" s="47"/>
      <c r="AF25" s="47"/>
      <c r="AG25" s="29"/>
      <c r="AH25" s="52"/>
      <c r="AI25" s="52"/>
      <c r="AJ25" s="29"/>
      <c r="AK25" s="53"/>
      <c r="AL25" s="42"/>
      <c r="AM25" s="54"/>
      <c r="AN25" s="54"/>
      <c r="AO25" s="54"/>
      <c r="AP25" s="54"/>
      <c r="AQ25" s="54"/>
      <c r="AR25" s="54"/>
      <c r="AS25" s="55"/>
      <c r="AT25" s="54"/>
      <c r="AU25" s="54"/>
      <c r="AV25" s="54"/>
      <c r="AW25" s="45"/>
      <c r="AX25" s="19"/>
      <c r="AY25" s="19"/>
      <c r="AZ25" s="19"/>
      <c r="BA25" s="19"/>
      <c r="BB25" s="19"/>
      <c r="BC25" s="19"/>
      <c r="BD25" s="19"/>
      <c r="BE25" s="19"/>
      <c r="BF25" s="19"/>
      <c r="BG25" s="19"/>
      <c r="BH25" s="19"/>
      <c r="BI25" s="19"/>
      <c r="BJ25" s="19"/>
      <c r="BK25" s="19"/>
      <c r="BL25" s="19"/>
      <c r="BM25" s="19"/>
      <c r="BN25" s="19"/>
      <c r="BO25" s="19"/>
      <c r="BP25" s="19"/>
    </row>
    <row r="26" spans="1:68" ht="39" customHeight="1" x14ac:dyDescent="0.25">
      <c r="A26" s="342"/>
      <c r="B26" s="335"/>
      <c r="C26" s="335"/>
      <c r="D26" s="335"/>
      <c r="E26" s="335"/>
      <c r="F26" s="335"/>
      <c r="G26" s="335"/>
      <c r="H26" s="335"/>
      <c r="I26" s="335"/>
      <c r="J26" s="335"/>
      <c r="K26" s="335"/>
      <c r="L26" s="335"/>
      <c r="M26" s="335"/>
      <c r="N26" s="335"/>
      <c r="O26" s="57">
        <v>10</v>
      </c>
      <c r="P26" s="58"/>
      <c r="Q26" s="58"/>
      <c r="R26" s="46" t="str">
        <f t="shared" si="10"/>
        <v/>
      </c>
      <c r="S26" s="59"/>
      <c r="T26" s="59"/>
      <c r="U26" s="35" t="str">
        <f t="shared" si="1"/>
        <v/>
      </c>
      <c r="V26" s="59"/>
      <c r="W26" s="59"/>
      <c r="X26" s="59"/>
      <c r="Y26" s="48" t="str">
        <f t="shared" si="8"/>
        <v/>
      </c>
      <c r="Z26" s="34" t="str">
        <f t="shared" si="2"/>
        <v/>
      </c>
      <c r="AA26" s="35" t="str">
        <f t="shared" si="3"/>
        <v/>
      </c>
      <c r="AB26" s="34" t="str">
        <f t="shared" si="4"/>
        <v/>
      </c>
      <c r="AC26" s="35" t="str">
        <f t="shared" si="9"/>
        <v/>
      </c>
      <c r="AD26" s="36" t="str">
        <f t="shared" si="5"/>
        <v/>
      </c>
      <c r="AE26" s="59"/>
      <c r="AF26" s="59"/>
      <c r="AG26" s="58"/>
      <c r="AH26" s="60"/>
      <c r="AI26" s="60"/>
      <c r="AJ26" s="58"/>
      <c r="AK26" s="61"/>
      <c r="AL26" s="83"/>
      <c r="AM26" s="62"/>
      <c r="AN26" s="62"/>
      <c r="AO26" s="62"/>
      <c r="AP26" s="62"/>
      <c r="AQ26" s="62"/>
      <c r="AR26" s="62"/>
      <c r="AS26" s="63"/>
      <c r="AT26" s="62"/>
      <c r="AU26" s="62"/>
      <c r="AV26" s="62"/>
      <c r="AW26" s="64"/>
      <c r="AX26" s="19"/>
      <c r="AY26" s="19"/>
      <c r="AZ26" s="19"/>
      <c r="BA26" s="19"/>
      <c r="BB26" s="19"/>
      <c r="BC26" s="19"/>
      <c r="BD26" s="19"/>
      <c r="BE26" s="19"/>
      <c r="BF26" s="19"/>
      <c r="BG26" s="19"/>
      <c r="BH26" s="19"/>
      <c r="BI26" s="19"/>
      <c r="BJ26" s="19"/>
      <c r="BK26" s="19"/>
      <c r="BL26" s="19"/>
      <c r="BM26" s="19"/>
      <c r="BN26" s="19"/>
      <c r="BO26" s="19"/>
      <c r="BP26" s="19"/>
    </row>
    <row r="27" spans="1:68" ht="225" customHeight="1" x14ac:dyDescent="0.25">
      <c r="A27" s="340">
        <v>3</v>
      </c>
      <c r="B27" s="392" t="s">
        <v>227</v>
      </c>
      <c r="C27" s="333" t="s">
        <v>109</v>
      </c>
      <c r="D27" s="333" t="s">
        <v>228</v>
      </c>
      <c r="E27" s="333" t="s">
        <v>229</v>
      </c>
      <c r="F27" s="333" t="s">
        <v>230</v>
      </c>
      <c r="G27" s="336">
        <v>300</v>
      </c>
      <c r="H27" s="337" t="str">
        <f>IF(G27&lt;=0,"",IF(G27&lt;=2,"Muy Baja",IF(G27&lt;=24,"Baja",IF(G27&lt;=500,"Media",IF(G27&lt;=5000,"Alta","Muy Alta")))))</f>
        <v>Media</v>
      </c>
      <c r="I27" s="338">
        <f>IF(H27="","",IF(H27="Muy Baja",0.2,IF(H27="Baja",0.4,IF(H27="Media",0.6,IF(H27="Alta",0.8,IF(H27="Muy Alta",1,))))))</f>
        <v>0.6</v>
      </c>
      <c r="J27" s="338" t="s">
        <v>231</v>
      </c>
      <c r="K27" s="338" t="str">
        <f>IF(J27='Tabla Impacto corrupción '!$B$5,'Tabla Impacto corrupción '!$C$5,IF(J27='Tabla Impacto corrupción '!$B$6,'Tabla Impacto corrupción '!$C$6,IF(J27='Tabla Impacto corrupción '!$B$7,'Tabla Impacto corrupción '!$C$7)))</f>
        <v xml:space="preserve">Entre 12 y 19 CATASTRÓFICO </v>
      </c>
      <c r="L27" s="337" t="str">
        <f>IF(J27='Tabla Impacto corrupción '!$B$5,"Moderado",IF(J27='Tabla Impacto corrupción '!$B$6,"Mayor",IF(J27='Tabla Impacto corrupción '!$B$7,"Catastrófico")))</f>
        <v>Catastrófico</v>
      </c>
      <c r="M27" s="338">
        <f>IF(L27="","",IF(L27="Leve",0.2,IF(L27="Menor",0.4,IF(L27="Moderado",0.6,IF(L27="Mayor",0.8,IF(L27="Catastrófico",1,))))))</f>
        <v>1</v>
      </c>
      <c r="N27" s="339"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Extremo</v>
      </c>
      <c r="O27" s="27">
        <v>1</v>
      </c>
      <c r="P27" s="28" t="s">
        <v>232</v>
      </c>
      <c r="Q27" s="29" t="s">
        <v>233</v>
      </c>
      <c r="R27" s="27" t="str">
        <f t="shared" si="10"/>
        <v>Probabilidad</v>
      </c>
      <c r="S27" s="30" t="s">
        <v>116</v>
      </c>
      <c r="T27" s="30" t="s">
        <v>117</v>
      </c>
      <c r="U27" s="31" t="str">
        <f t="shared" si="1"/>
        <v>40%</v>
      </c>
      <c r="V27" s="30" t="s">
        <v>118</v>
      </c>
      <c r="W27" s="30" t="s">
        <v>154</v>
      </c>
      <c r="X27" s="30" t="s">
        <v>234</v>
      </c>
      <c r="Y27" s="32">
        <f>IFERROR(IF(R27="Probabilidad",(I27-(+I27*U27)),IF(R27="Impacto",I27,"")),"")</f>
        <v>0.36</v>
      </c>
      <c r="Z27" s="33" t="str">
        <f t="shared" si="2"/>
        <v>Baja</v>
      </c>
      <c r="AA27" s="31">
        <f t="shared" si="3"/>
        <v>0.36</v>
      </c>
      <c r="AB27" s="33" t="str">
        <f t="shared" si="4"/>
        <v>Catastrófico</v>
      </c>
      <c r="AC27" s="31">
        <f>IFERROR(IF(R27="Impacto",(M27-(+M27*U27)),IF(R27="Probabilidad",M27,"")),"")</f>
        <v>1</v>
      </c>
      <c r="AD27" s="65" t="str">
        <f t="shared" si="5"/>
        <v>Extremo</v>
      </c>
      <c r="AE27" s="30" t="s">
        <v>121</v>
      </c>
      <c r="AF27" s="29" t="s">
        <v>235</v>
      </c>
      <c r="AG27" s="29" t="s">
        <v>236</v>
      </c>
      <c r="AH27" s="29" t="s">
        <v>237</v>
      </c>
      <c r="AI27" s="38"/>
      <c r="AJ27" s="28"/>
      <c r="AK27" s="39" t="s">
        <v>125</v>
      </c>
      <c r="AL27" s="66" t="s">
        <v>238</v>
      </c>
      <c r="AM27" s="67" t="s">
        <v>239</v>
      </c>
      <c r="AN27" s="68" t="s">
        <v>240</v>
      </c>
      <c r="AO27" s="68" t="s">
        <v>241</v>
      </c>
      <c r="AP27" s="66" t="s">
        <v>242</v>
      </c>
      <c r="AQ27" s="67" t="s">
        <v>243</v>
      </c>
      <c r="AR27" s="66" t="s">
        <v>244</v>
      </c>
      <c r="AS27" s="66" t="s">
        <v>245</v>
      </c>
      <c r="AT27" s="70" t="s">
        <v>246</v>
      </c>
      <c r="AU27" s="77" t="s">
        <v>247</v>
      </c>
      <c r="AV27" s="68" t="s">
        <v>248</v>
      </c>
      <c r="AW27" s="295" t="s">
        <v>718</v>
      </c>
      <c r="AX27" s="19"/>
      <c r="AY27" s="19"/>
      <c r="AZ27" s="19"/>
      <c r="BA27" s="19"/>
      <c r="BB27" s="19"/>
      <c r="BC27" s="19"/>
      <c r="BD27" s="19"/>
      <c r="BE27" s="19"/>
      <c r="BF27" s="19"/>
      <c r="BG27" s="19"/>
      <c r="BH27" s="19"/>
      <c r="BI27" s="19"/>
      <c r="BJ27" s="19"/>
      <c r="BK27" s="19"/>
      <c r="BL27" s="19"/>
      <c r="BM27" s="19"/>
      <c r="BN27" s="19"/>
      <c r="BO27" s="19"/>
      <c r="BP27" s="19"/>
    </row>
    <row r="28" spans="1:68" ht="99" customHeight="1" x14ac:dyDescent="0.25">
      <c r="A28" s="341"/>
      <c r="B28" s="334"/>
      <c r="C28" s="334"/>
      <c r="D28" s="334"/>
      <c r="E28" s="334"/>
      <c r="F28" s="334"/>
      <c r="G28" s="334"/>
      <c r="H28" s="334"/>
      <c r="I28" s="334"/>
      <c r="J28" s="334"/>
      <c r="K28" s="334"/>
      <c r="L28" s="334"/>
      <c r="M28" s="334"/>
      <c r="N28" s="334"/>
      <c r="O28" s="46">
        <v>2</v>
      </c>
      <c r="P28" s="29" t="s">
        <v>188</v>
      </c>
      <c r="Q28" s="29" t="s">
        <v>189</v>
      </c>
      <c r="R28" s="46" t="str">
        <f t="shared" si="10"/>
        <v>Probabilidad</v>
      </c>
      <c r="S28" s="47" t="s">
        <v>116</v>
      </c>
      <c r="T28" s="47" t="s">
        <v>117</v>
      </c>
      <c r="U28" s="35" t="str">
        <f t="shared" si="1"/>
        <v>40%</v>
      </c>
      <c r="V28" s="47" t="s">
        <v>176</v>
      </c>
      <c r="W28" s="47" t="s">
        <v>119</v>
      </c>
      <c r="X28" s="47" t="s">
        <v>120</v>
      </c>
      <c r="Y28" s="48">
        <f>IFERROR(IF(AND(R27="Probabilidad",R28="Probabilidad"),(AA27-(+AA27*U28)),IF(R28="Probabilidad",(I27-(+I27*U28)),IF(R28="Impacto",AA27,""))),"")</f>
        <v>0.216</v>
      </c>
      <c r="Z28" s="34" t="str">
        <f t="shared" si="2"/>
        <v>Baja</v>
      </c>
      <c r="AA28" s="35">
        <f t="shared" si="3"/>
        <v>0.216</v>
      </c>
      <c r="AB28" s="34" t="str">
        <f t="shared" si="4"/>
        <v>Catastrófico</v>
      </c>
      <c r="AC28" s="35">
        <f>IFERROR(IF(AND(R27="Impacto",R28="Impacto"),(AC27-(+AC27*U28)),IF(R28="Impacto",($M$27-(+$M$27*U28)),IF(R28="Probabilidad",AC27,""))),"")</f>
        <v>1</v>
      </c>
      <c r="AD28" s="36" t="str">
        <f t="shared" si="5"/>
        <v>Extremo</v>
      </c>
      <c r="AE28" s="47" t="s">
        <v>121</v>
      </c>
      <c r="AF28" s="29" t="s">
        <v>249</v>
      </c>
      <c r="AG28" s="29" t="s">
        <v>236</v>
      </c>
      <c r="AH28" s="46" t="s">
        <v>141</v>
      </c>
      <c r="AI28" s="52"/>
      <c r="AJ28" s="29"/>
      <c r="AK28" s="39" t="s">
        <v>125</v>
      </c>
      <c r="AL28" s="40" t="s">
        <v>250</v>
      </c>
      <c r="AM28" s="72"/>
      <c r="AN28" s="42" t="s">
        <v>251</v>
      </c>
      <c r="AO28" s="42" t="s">
        <v>252</v>
      </c>
      <c r="AP28" s="73" t="s">
        <v>195</v>
      </c>
      <c r="AQ28" s="74" t="s">
        <v>196</v>
      </c>
      <c r="AR28" s="40" t="s">
        <v>253</v>
      </c>
      <c r="AS28" s="75" t="s">
        <v>198</v>
      </c>
      <c r="AT28" s="70" t="s">
        <v>199</v>
      </c>
      <c r="AU28" s="478" t="s">
        <v>196</v>
      </c>
      <c r="AV28" s="40" t="s">
        <v>254</v>
      </c>
      <c r="AW28" s="294" t="s">
        <v>719</v>
      </c>
      <c r="AX28" s="19"/>
      <c r="AY28" s="19"/>
      <c r="AZ28" s="19"/>
      <c r="BA28" s="19"/>
      <c r="BB28" s="19"/>
      <c r="BC28" s="19"/>
      <c r="BD28" s="19"/>
      <c r="BE28" s="19"/>
      <c r="BF28" s="19"/>
      <c r="BG28" s="19"/>
      <c r="BH28" s="19"/>
      <c r="BI28" s="19"/>
      <c r="BJ28" s="19"/>
      <c r="BK28" s="19"/>
      <c r="BL28" s="19"/>
      <c r="BM28" s="19"/>
      <c r="BN28" s="19"/>
      <c r="BO28" s="19"/>
      <c r="BP28" s="19"/>
    </row>
    <row r="29" spans="1:68" ht="225.75" customHeight="1" x14ac:dyDescent="0.25">
      <c r="A29" s="341"/>
      <c r="B29" s="334"/>
      <c r="C29" s="334"/>
      <c r="D29" s="334"/>
      <c r="E29" s="334"/>
      <c r="F29" s="334"/>
      <c r="G29" s="334"/>
      <c r="H29" s="334"/>
      <c r="I29" s="334"/>
      <c r="J29" s="334"/>
      <c r="K29" s="334"/>
      <c r="L29" s="334"/>
      <c r="M29" s="334"/>
      <c r="N29" s="334"/>
      <c r="O29" s="46">
        <v>3</v>
      </c>
      <c r="P29" s="29" t="s">
        <v>255</v>
      </c>
      <c r="Q29" s="29" t="s">
        <v>233</v>
      </c>
      <c r="R29" s="46" t="str">
        <f t="shared" si="10"/>
        <v>Probabilidad</v>
      </c>
      <c r="S29" s="47" t="s">
        <v>116</v>
      </c>
      <c r="T29" s="47" t="s">
        <v>117</v>
      </c>
      <c r="U29" s="35" t="str">
        <f t="shared" si="1"/>
        <v>40%</v>
      </c>
      <c r="V29" s="47" t="s">
        <v>176</v>
      </c>
      <c r="W29" s="47" t="s">
        <v>154</v>
      </c>
      <c r="X29" s="47" t="s">
        <v>120</v>
      </c>
      <c r="Y29" s="48">
        <f t="shared" ref="Y29:Y36" si="11">IFERROR(IF(AND(R28="Probabilidad",R29="Probabilidad"),(AA28-(+AA28*U29)),IF(AND(R28="Impacto",R29="Probabilidad"),(AA27-(+AA27*U29)),IF(R29="Impacto",AA28,""))),"")</f>
        <v>0.12959999999999999</v>
      </c>
      <c r="Z29" s="34" t="str">
        <f t="shared" si="2"/>
        <v>Muy Baja</v>
      </c>
      <c r="AA29" s="35">
        <f t="shared" si="3"/>
        <v>0.12959999999999999</v>
      </c>
      <c r="AB29" s="34" t="str">
        <f t="shared" si="4"/>
        <v>Catastrófico</v>
      </c>
      <c r="AC29" s="35">
        <f t="shared" ref="AC29:AC36" si="12">IFERROR(IF(AND(R28="Impacto",R29="Impacto"),(AC28-(+AC28*U29)),IF(AND(R28="Probabilidad",R29="Impacto"),(AC27-(+AC27*U29)),IF(R29="Probabilidad",AC28,""))),"")</f>
        <v>1</v>
      </c>
      <c r="AD29" s="36" t="str">
        <f t="shared" si="5"/>
        <v>Extremo</v>
      </c>
      <c r="AE29" s="47" t="s">
        <v>121</v>
      </c>
      <c r="AF29" s="20"/>
      <c r="AG29" s="29"/>
      <c r="AH29" s="52"/>
      <c r="AI29" s="52"/>
      <c r="AJ29" s="29"/>
      <c r="AK29" s="53"/>
      <c r="AL29" s="40" t="s">
        <v>256</v>
      </c>
      <c r="AM29" s="41" t="s">
        <v>257</v>
      </c>
      <c r="AN29" s="42" t="s">
        <v>258</v>
      </c>
      <c r="AO29" s="42" t="s">
        <v>259</v>
      </c>
      <c r="AP29" s="40" t="s">
        <v>260</v>
      </c>
      <c r="AQ29" s="41" t="s">
        <v>261</v>
      </c>
      <c r="AR29" s="40" t="s">
        <v>262</v>
      </c>
      <c r="AS29" s="40" t="s">
        <v>263</v>
      </c>
      <c r="AT29" s="51" t="s">
        <v>264</v>
      </c>
      <c r="AU29" s="44" t="s">
        <v>265</v>
      </c>
      <c r="AV29" s="40" t="s">
        <v>266</v>
      </c>
      <c r="AW29" s="294" t="s">
        <v>720</v>
      </c>
      <c r="AX29" s="19"/>
      <c r="AY29" s="19"/>
      <c r="AZ29" s="19"/>
      <c r="BA29" s="19"/>
      <c r="BB29" s="19"/>
      <c r="BC29" s="19"/>
      <c r="BD29" s="19"/>
      <c r="BE29" s="19"/>
      <c r="BF29" s="19"/>
      <c r="BG29" s="19"/>
      <c r="BH29" s="19"/>
      <c r="BI29" s="19"/>
      <c r="BJ29" s="19"/>
      <c r="BK29" s="19"/>
      <c r="BL29" s="19"/>
      <c r="BM29" s="19"/>
      <c r="BN29" s="19"/>
      <c r="BO29" s="19"/>
      <c r="BP29" s="19"/>
    </row>
    <row r="30" spans="1:68" ht="39" customHeight="1" x14ac:dyDescent="0.25">
      <c r="A30" s="341"/>
      <c r="B30" s="334"/>
      <c r="C30" s="334"/>
      <c r="D30" s="334"/>
      <c r="E30" s="334"/>
      <c r="F30" s="334"/>
      <c r="G30" s="334"/>
      <c r="H30" s="334"/>
      <c r="I30" s="334"/>
      <c r="J30" s="334"/>
      <c r="K30" s="334"/>
      <c r="L30" s="334"/>
      <c r="M30" s="334"/>
      <c r="N30" s="334"/>
      <c r="O30" s="46">
        <v>4</v>
      </c>
      <c r="P30" s="29"/>
      <c r="Q30" s="29"/>
      <c r="R30" s="46" t="str">
        <f t="shared" si="10"/>
        <v/>
      </c>
      <c r="S30" s="47"/>
      <c r="T30" s="47"/>
      <c r="U30" s="35" t="str">
        <f t="shared" si="1"/>
        <v/>
      </c>
      <c r="V30" s="47"/>
      <c r="W30" s="47"/>
      <c r="X30" s="47"/>
      <c r="Y30" s="48" t="str">
        <f t="shared" si="11"/>
        <v/>
      </c>
      <c r="Z30" s="34" t="str">
        <f t="shared" si="2"/>
        <v/>
      </c>
      <c r="AA30" s="35" t="str">
        <f t="shared" si="3"/>
        <v/>
      </c>
      <c r="AB30" s="34" t="str">
        <f t="shared" si="4"/>
        <v/>
      </c>
      <c r="AC30" s="35" t="str">
        <f t="shared" si="12"/>
        <v/>
      </c>
      <c r="AD30" s="36" t="str">
        <f t="shared" si="5"/>
        <v/>
      </c>
      <c r="AE30" s="47"/>
      <c r="AF30" s="47"/>
      <c r="AG30" s="29"/>
      <c r="AH30" s="52"/>
      <c r="AI30" s="52"/>
      <c r="AJ30" s="29"/>
      <c r="AK30" s="53"/>
      <c r="AL30" s="54"/>
      <c r="AM30" s="54"/>
      <c r="AN30" s="54"/>
      <c r="AO30" s="54"/>
      <c r="AP30" s="54"/>
      <c r="AQ30" s="54"/>
      <c r="AR30" s="54"/>
      <c r="AS30" s="55"/>
      <c r="AT30" s="54"/>
      <c r="AU30" s="54"/>
      <c r="AV30" s="54"/>
      <c r="AW30" s="45"/>
      <c r="AX30" s="19"/>
      <c r="AY30" s="19"/>
      <c r="AZ30" s="19"/>
      <c r="BA30" s="19"/>
      <c r="BB30" s="19"/>
      <c r="BC30" s="19"/>
      <c r="BD30" s="19"/>
      <c r="BE30" s="19"/>
      <c r="BF30" s="19"/>
      <c r="BG30" s="19"/>
      <c r="BH30" s="19"/>
      <c r="BI30" s="19"/>
      <c r="BJ30" s="19"/>
      <c r="BK30" s="19"/>
      <c r="BL30" s="19"/>
      <c r="BM30" s="19"/>
      <c r="BN30" s="19"/>
      <c r="BO30" s="19"/>
      <c r="BP30" s="19"/>
    </row>
    <row r="31" spans="1:68" ht="39" customHeight="1" x14ac:dyDescent="0.25">
      <c r="A31" s="341"/>
      <c r="B31" s="334"/>
      <c r="C31" s="334"/>
      <c r="D31" s="334"/>
      <c r="E31" s="334"/>
      <c r="F31" s="334"/>
      <c r="G31" s="334"/>
      <c r="H31" s="334"/>
      <c r="I31" s="334"/>
      <c r="J31" s="334"/>
      <c r="K31" s="334"/>
      <c r="L31" s="334"/>
      <c r="M31" s="334"/>
      <c r="N31" s="334"/>
      <c r="O31" s="46">
        <v>5</v>
      </c>
      <c r="P31" s="29"/>
      <c r="Q31" s="29"/>
      <c r="R31" s="46" t="str">
        <f t="shared" si="10"/>
        <v/>
      </c>
      <c r="S31" s="47"/>
      <c r="T31" s="47"/>
      <c r="U31" s="35" t="str">
        <f t="shared" si="1"/>
        <v/>
      </c>
      <c r="V31" s="47"/>
      <c r="W31" s="47"/>
      <c r="X31" s="47"/>
      <c r="Y31" s="48" t="str">
        <f t="shared" si="11"/>
        <v/>
      </c>
      <c r="Z31" s="34" t="str">
        <f t="shared" si="2"/>
        <v/>
      </c>
      <c r="AA31" s="35" t="str">
        <f t="shared" si="3"/>
        <v/>
      </c>
      <c r="AB31" s="34" t="str">
        <f t="shared" si="4"/>
        <v/>
      </c>
      <c r="AC31" s="35" t="str">
        <f t="shared" si="12"/>
        <v/>
      </c>
      <c r="AD31" s="36" t="str">
        <f t="shared" si="5"/>
        <v/>
      </c>
      <c r="AE31" s="47"/>
      <c r="AF31" s="47"/>
      <c r="AG31" s="29"/>
      <c r="AH31" s="52"/>
      <c r="AI31" s="52"/>
      <c r="AJ31" s="29"/>
      <c r="AK31" s="53"/>
      <c r="AL31" s="54"/>
      <c r="AM31" s="54"/>
      <c r="AN31" s="54"/>
      <c r="AO31" s="54"/>
      <c r="AP31" s="54"/>
      <c r="AQ31" s="54"/>
      <c r="AR31" s="54"/>
      <c r="AS31" s="55"/>
      <c r="AT31" s="54"/>
      <c r="AU31" s="54"/>
      <c r="AV31" s="54"/>
      <c r="AW31" s="45"/>
      <c r="AX31" s="19"/>
      <c r="AY31" s="19"/>
      <c r="AZ31" s="19"/>
      <c r="BA31" s="19"/>
      <c r="BB31" s="19"/>
      <c r="BC31" s="19"/>
      <c r="BD31" s="19"/>
      <c r="BE31" s="19"/>
      <c r="BF31" s="19"/>
      <c r="BG31" s="19"/>
      <c r="BH31" s="19"/>
      <c r="BI31" s="19"/>
      <c r="BJ31" s="19"/>
      <c r="BK31" s="19"/>
      <c r="BL31" s="19"/>
      <c r="BM31" s="19"/>
      <c r="BN31" s="19"/>
      <c r="BO31" s="19"/>
      <c r="BP31" s="19"/>
    </row>
    <row r="32" spans="1:68" ht="39" customHeight="1" x14ac:dyDescent="0.25">
      <c r="A32" s="341"/>
      <c r="B32" s="334"/>
      <c r="C32" s="334"/>
      <c r="D32" s="334"/>
      <c r="E32" s="334"/>
      <c r="F32" s="334"/>
      <c r="G32" s="334"/>
      <c r="H32" s="334"/>
      <c r="I32" s="334"/>
      <c r="J32" s="334"/>
      <c r="K32" s="334"/>
      <c r="L32" s="334"/>
      <c r="M32" s="334"/>
      <c r="N32" s="334"/>
      <c r="O32" s="46">
        <v>6</v>
      </c>
      <c r="P32" s="29"/>
      <c r="Q32" s="29"/>
      <c r="R32" s="46" t="str">
        <f t="shared" si="10"/>
        <v/>
      </c>
      <c r="S32" s="47"/>
      <c r="T32" s="47"/>
      <c r="U32" s="35" t="str">
        <f t="shared" si="1"/>
        <v/>
      </c>
      <c r="V32" s="47"/>
      <c r="W32" s="47"/>
      <c r="X32" s="47"/>
      <c r="Y32" s="48" t="str">
        <f t="shared" si="11"/>
        <v/>
      </c>
      <c r="Z32" s="34" t="str">
        <f t="shared" si="2"/>
        <v/>
      </c>
      <c r="AA32" s="35" t="str">
        <f t="shared" si="3"/>
        <v/>
      </c>
      <c r="AB32" s="34" t="str">
        <f t="shared" si="4"/>
        <v/>
      </c>
      <c r="AC32" s="35" t="str">
        <f t="shared" si="12"/>
        <v/>
      </c>
      <c r="AD32" s="36" t="str">
        <f t="shared" si="5"/>
        <v/>
      </c>
      <c r="AE32" s="47"/>
      <c r="AF32" s="47"/>
      <c r="AG32" s="29"/>
      <c r="AH32" s="52"/>
      <c r="AI32" s="52"/>
      <c r="AJ32" s="29"/>
      <c r="AK32" s="53"/>
      <c r="AL32" s="54"/>
      <c r="AM32" s="54"/>
      <c r="AN32" s="54"/>
      <c r="AO32" s="54"/>
      <c r="AP32" s="54"/>
      <c r="AQ32" s="54"/>
      <c r="AR32" s="54"/>
      <c r="AS32" s="55"/>
      <c r="AT32" s="54"/>
      <c r="AU32" s="54"/>
      <c r="AV32" s="54"/>
      <c r="AW32" s="45"/>
      <c r="AX32" s="19"/>
      <c r="AY32" s="19"/>
      <c r="AZ32" s="19"/>
      <c r="BA32" s="19"/>
      <c r="BB32" s="19"/>
      <c r="BC32" s="19"/>
      <c r="BD32" s="19"/>
      <c r="BE32" s="19"/>
      <c r="BF32" s="19"/>
      <c r="BG32" s="19"/>
      <c r="BH32" s="19"/>
      <c r="BI32" s="19"/>
      <c r="BJ32" s="19"/>
      <c r="BK32" s="19"/>
      <c r="BL32" s="19"/>
      <c r="BM32" s="19"/>
      <c r="BN32" s="19"/>
      <c r="BO32" s="19"/>
      <c r="BP32" s="19"/>
    </row>
    <row r="33" spans="1:68" ht="39" customHeight="1" x14ac:dyDescent="0.25">
      <c r="A33" s="341"/>
      <c r="B33" s="334"/>
      <c r="C33" s="334"/>
      <c r="D33" s="334"/>
      <c r="E33" s="334"/>
      <c r="F33" s="334"/>
      <c r="G33" s="334"/>
      <c r="H33" s="334"/>
      <c r="I33" s="334"/>
      <c r="J33" s="334"/>
      <c r="K33" s="334"/>
      <c r="L33" s="334"/>
      <c r="M33" s="334"/>
      <c r="N33" s="334"/>
      <c r="O33" s="46">
        <v>7</v>
      </c>
      <c r="P33" s="29"/>
      <c r="Q33" s="29"/>
      <c r="R33" s="46" t="str">
        <f t="shared" si="10"/>
        <v/>
      </c>
      <c r="S33" s="47"/>
      <c r="T33" s="47"/>
      <c r="U33" s="35" t="str">
        <f t="shared" si="1"/>
        <v/>
      </c>
      <c r="V33" s="47"/>
      <c r="W33" s="47"/>
      <c r="X33" s="47"/>
      <c r="Y33" s="48" t="str">
        <f t="shared" si="11"/>
        <v/>
      </c>
      <c r="Z33" s="34" t="str">
        <f t="shared" si="2"/>
        <v/>
      </c>
      <c r="AA33" s="35" t="str">
        <f t="shared" si="3"/>
        <v/>
      </c>
      <c r="AB33" s="34" t="str">
        <f t="shared" si="4"/>
        <v/>
      </c>
      <c r="AC33" s="35" t="str">
        <f t="shared" si="12"/>
        <v/>
      </c>
      <c r="AD33" s="36" t="str">
        <f t="shared" si="5"/>
        <v/>
      </c>
      <c r="AE33" s="47"/>
      <c r="AF33" s="47"/>
      <c r="AG33" s="29"/>
      <c r="AH33" s="52"/>
      <c r="AI33" s="52"/>
      <c r="AJ33" s="29"/>
      <c r="AK33" s="53"/>
      <c r="AL33" s="54"/>
      <c r="AM33" s="54"/>
      <c r="AN33" s="54"/>
      <c r="AO33" s="54"/>
      <c r="AP33" s="54"/>
      <c r="AQ33" s="54"/>
      <c r="AR33" s="54"/>
      <c r="AS33" s="55"/>
      <c r="AT33" s="54"/>
      <c r="AU33" s="54"/>
      <c r="AV33" s="54"/>
      <c r="AW33" s="45"/>
      <c r="AX33" s="19"/>
      <c r="AY33" s="19"/>
      <c r="AZ33" s="19"/>
      <c r="BA33" s="19"/>
      <c r="BB33" s="19"/>
      <c r="BC33" s="19"/>
      <c r="BD33" s="19"/>
      <c r="BE33" s="19"/>
      <c r="BF33" s="19"/>
      <c r="BG33" s="19"/>
      <c r="BH33" s="19"/>
      <c r="BI33" s="19"/>
      <c r="BJ33" s="19"/>
      <c r="BK33" s="19"/>
      <c r="BL33" s="19"/>
      <c r="BM33" s="19"/>
      <c r="BN33" s="19"/>
      <c r="BO33" s="19"/>
      <c r="BP33" s="19"/>
    </row>
    <row r="34" spans="1:68" ht="39" customHeight="1" x14ac:dyDescent="0.25">
      <c r="A34" s="341"/>
      <c r="B34" s="334"/>
      <c r="C34" s="334"/>
      <c r="D34" s="334"/>
      <c r="E34" s="334"/>
      <c r="F34" s="334"/>
      <c r="G34" s="334"/>
      <c r="H34" s="334"/>
      <c r="I34" s="334"/>
      <c r="J34" s="334"/>
      <c r="K34" s="334"/>
      <c r="L34" s="334"/>
      <c r="M34" s="334"/>
      <c r="N34" s="334"/>
      <c r="O34" s="46">
        <v>8</v>
      </c>
      <c r="P34" s="29"/>
      <c r="Q34" s="29"/>
      <c r="R34" s="46" t="str">
        <f t="shared" si="10"/>
        <v/>
      </c>
      <c r="S34" s="47"/>
      <c r="T34" s="47"/>
      <c r="U34" s="35" t="str">
        <f t="shared" si="1"/>
        <v/>
      </c>
      <c r="V34" s="47"/>
      <c r="W34" s="47"/>
      <c r="X34" s="47"/>
      <c r="Y34" s="48" t="str">
        <f t="shared" si="11"/>
        <v/>
      </c>
      <c r="Z34" s="34" t="str">
        <f t="shared" si="2"/>
        <v/>
      </c>
      <c r="AA34" s="35" t="str">
        <f t="shared" si="3"/>
        <v/>
      </c>
      <c r="AB34" s="34" t="str">
        <f t="shared" si="4"/>
        <v/>
      </c>
      <c r="AC34" s="35" t="str">
        <f t="shared" si="12"/>
        <v/>
      </c>
      <c r="AD34" s="36" t="str">
        <f t="shared" si="5"/>
        <v/>
      </c>
      <c r="AE34" s="47"/>
      <c r="AF34" s="47"/>
      <c r="AG34" s="29"/>
      <c r="AH34" s="52"/>
      <c r="AI34" s="52"/>
      <c r="AJ34" s="29"/>
      <c r="AK34" s="53"/>
      <c r="AL34" s="54"/>
      <c r="AM34" s="54"/>
      <c r="AN34" s="54"/>
      <c r="AO34" s="54"/>
      <c r="AP34" s="54"/>
      <c r="AQ34" s="54"/>
      <c r="AR34" s="54"/>
      <c r="AS34" s="55"/>
      <c r="AT34" s="54"/>
      <c r="AU34" s="54"/>
      <c r="AV34" s="54"/>
      <c r="AW34" s="45"/>
      <c r="AX34" s="19"/>
      <c r="AY34" s="19"/>
      <c r="AZ34" s="19"/>
      <c r="BA34" s="19"/>
      <c r="BB34" s="19"/>
      <c r="BC34" s="19"/>
      <c r="BD34" s="19"/>
      <c r="BE34" s="19"/>
      <c r="BF34" s="19"/>
      <c r="BG34" s="19"/>
      <c r="BH34" s="19"/>
      <c r="BI34" s="19"/>
      <c r="BJ34" s="19"/>
      <c r="BK34" s="19"/>
      <c r="BL34" s="19"/>
      <c r="BM34" s="19"/>
      <c r="BN34" s="19"/>
      <c r="BO34" s="19"/>
      <c r="BP34" s="19"/>
    </row>
    <row r="35" spans="1:68" ht="39" customHeight="1" x14ac:dyDescent="0.25">
      <c r="A35" s="341"/>
      <c r="B35" s="334"/>
      <c r="C35" s="334"/>
      <c r="D35" s="334"/>
      <c r="E35" s="334"/>
      <c r="F35" s="334"/>
      <c r="G35" s="334"/>
      <c r="H35" s="334"/>
      <c r="I35" s="334"/>
      <c r="J35" s="334"/>
      <c r="K35" s="334"/>
      <c r="L35" s="334"/>
      <c r="M35" s="334"/>
      <c r="N35" s="334"/>
      <c r="O35" s="46">
        <v>9</v>
      </c>
      <c r="P35" s="29"/>
      <c r="Q35" s="29"/>
      <c r="R35" s="84" t="str">
        <f t="shared" si="10"/>
        <v/>
      </c>
      <c r="S35" s="47"/>
      <c r="T35" s="47"/>
      <c r="U35" s="35" t="str">
        <f t="shared" si="1"/>
        <v/>
      </c>
      <c r="V35" s="47"/>
      <c r="W35" s="47"/>
      <c r="X35" s="47"/>
      <c r="Y35" s="48" t="str">
        <f t="shared" si="11"/>
        <v/>
      </c>
      <c r="Z35" s="34" t="str">
        <f t="shared" si="2"/>
        <v/>
      </c>
      <c r="AA35" s="35" t="str">
        <f t="shared" si="3"/>
        <v/>
      </c>
      <c r="AB35" s="34" t="str">
        <f t="shared" si="4"/>
        <v/>
      </c>
      <c r="AC35" s="35" t="str">
        <f t="shared" si="12"/>
        <v/>
      </c>
      <c r="AD35" s="36" t="str">
        <f t="shared" si="5"/>
        <v/>
      </c>
      <c r="AE35" s="47"/>
      <c r="AF35" s="47"/>
      <c r="AG35" s="29"/>
      <c r="AH35" s="52"/>
      <c r="AI35" s="52"/>
      <c r="AJ35" s="29"/>
      <c r="AK35" s="53"/>
      <c r="AL35" s="54"/>
      <c r="AM35" s="54"/>
      <c r="AN35" s="54"/>
      <c r="AO35" s="54"/>
      <c r="AP35" s="54"/>
      <c r="AQ35" s="54"/>
      <c r="AR35" s="54"/>
      <c r="AS35" s="55"/>
      <c r="AT35" s="54"/>
      <c r="AU35" s="54"/>
      <c r="AV35" s="54"/>
      <c r="AW35" s="45"/>
      <c r="AX35" s="19"/>
      <c r="AY35" s="19"/>
      <c r="AZ35" s="19"/>
      <c r="BA35" s="19"/>
      <c r="BB35" s="19"/>
      <c r="BC35" s="19"/>
      <c r="BD35" s="19"/>
      <c r="BE35" s="19"/>
      <c r="BF35" s="19"/>
      <c r="BG35" s="19"/>
      <c r="BH35" s="19"/>
      <c r="BI35" s="19"/>
      <c r="BJ35" s="19"/>
      <c r="BK35" s="19"/>
      <c r="BL35" s="19"/>
      <c r="BM35" s="19"/>
      <c r="BN35" s="19"/>
      <c r="BO35" s="19"/>
      <c r="BP35" s="19"/>
    </row>
    <row r="36" spans="1:68" ht="39" customHeight="1" x14ac:dyDescent="0.25">
      <c r="A36" s="342"/>
      <c r="B36" s="335"/>
      <c r="C36" s="335"/>
      <c r="D36" s="335"/>
      <c r="E36" s="335"/>
      <c r="F36" s="335"/>
      <c r="G36" s="335"/>
      <c r="H36" s="335"/>
      <c r="I36" s="335"/>
      <c r="J36" s="335"/>
      <c r="K36" s="335"/>
      <c r="L36" s="335"/>
      <c r="M36" s="335"/>
      <c r="N36" s="335"/>
      <c r="O36" s="57">
        <v>10</v>
      </c>
      <c r="P36" s="58"/>
      <c r="Q36" s="58"/>
      <c r="R36" s="85" t="str">
        <f t="shared" si="10"/>
        <v/>
      </c>
      <c r="S36" s="59"/>
      <c r="T36" s="59"/>
      <c r="U36" s="35" t="str">
        <f t="shared" si="1"/>
        <v/>
      </c>
      <c r="V36" s="59"/>
      <c r="W36" s="59"/>
      <c r="X36" s="59"/>
      <c r="Y36" s="48" t="str">
        <f t="shared" si="11"/>
        <v/>
      </c>
      <c r="Z36" s="34" t="str">
        <f t="shared" si="2"/>
        <v/>
      </c>
      <c r="AA36" s="35" t="str">
        <f t="shared" si="3"/>
        <v/>
      </c>
      <c r="AB36" s="34" t="str">
        <f t="shared" si="4"/>
        <v/>
      </c>
      <c r="AC36" s="35" t="str">
        <f t="shared" si="12"/>
        <v/>
      </c>
      <c r="AD36" s="36" t="str">
        <f t="shared" si="5"/>
        <v/>
      </c>
      <c r="AE36" s="59"/>
      <c r="AF36" s="59"/>
      <c r="AG36" s="58"/>
      <c r="AH36" s="60"/>
      <c r="AI36" s="60"/>
      <c r="AJ36" s="58"/>
      <c r="AK36" s="61"/>
      <c r="AL36" s="62"/>
      <c r="AM36" s="62"/>
      <c r="AN36" s="62"/>
      <c r="AO36" s="62"/>
      <c r="AP36" s="62"/>
      <c r="AQ36" s="62"/>
      <c r="AR36" s="62"/>
      <c r="AS36" s="63"/>
      <c r="AT36" s="62"/>
      <c r="AU36" s="62"/>
      <c r="AV36" s="62"/>
      <c r="AW36" s="64"/>
      <c r="AX36" s="19"/>
      <c r="AY36" s="19"/>
      <c r="AZ36" s="19"/>
      <c r="BA36" s="19"/>
      <c r="BB36" s="19"/>
      <c r="BC36" s="19"/>
      <c r="BD36" s="19"/>
      <c r="BE36" s="19"/>
      <c r="BF36" s="19"/>
      <c r="BG36" s="19"/>
      <c r="BH36" s="19"/>
      <c r="BI36" s="19"/>
      <c r="BJ36" s="19"/>
      <c r="BK36" s="19"/>
      <c r="BL36" s="19"/>
      <c r="BM36" s="19"/>
      <c r="BN36" s="19"/>
      <c r="BO36" s="19"/>
      <c r="BP36" s="19"/>
    </row>
    <row r="37" spans="1:68" ht="235.5" customHeight="1" thickBot="1" x14ac:dyDescent="0.3">
      <c r="A37" s="340">
        <v>4</v>
      </c>
      <c r="B37" s="333" t="s">
        <v>267</v>
      </c>
      <c r="C37" s="333" t="s">
        <v>268</v>
      </c>
      <c r="D37" s="333" t="s">
        <v>269</v>
      </c>
      <c r="E37" s="333" t="s">
        <v>270</v>
      </c>
      <c r="F37" s="333" t="s">
        <v>271</v>
      </c>
      <c r="G37" s="336">
        <v>300</v>
      </c>
      <c r="H37" s="337" t="str">
        <f>IF(G37&lt;=0,"",IF(G37&lt;=2,"Muy Baja",IF(G37&lt;=24,"Baja",IF(G37&lt;=500,"Media",IF(G37&lt;=5000,"Alta","Muy Alta")))))</f>
        <v>Media</v>
      </c>
      <c r="I37" s="338">
        <f>IF(H37="","",IF(H37="Muy Baja",0.2,IF(H37="Baja",0.4,IF(H37="Media",0.6,IF(H37="Alta",0.8,IF(H37="Muy Alta",1,))))))</f>
        <v>0.6</v>
      </c>
      <c r="J37" s="338" t="s">
        <v>173</v>
      </c>
      <c r="K37" s="338" t="str">
        <f>IF(J37='Tabla Impacto corrupción '!$B$5,'Tabla Impacto corrupción '!$C$5,IF(J37='Tabla Impacto corrupción '!$B$6,'Tabla Impacto corrupción '!$C$6,IF(J37='Tabla Impacto corrupción '!$B$7,'Tabla Impacto corrupción '!$C$7)))</f>
        <v>Entre 6 y 11 es MAYOR</v>
      </c>
      <c r="L37" s="337" t="str">
        <f>IF(J37='Tabla Impacto corrupción '!$B$5,"Moderado",IF(J37='Tabla Impacto corrupción '!$B$6,"Mayor",IF(J37='Tabla Impacto corrupción '!$B$7,"Catastrófico")))</f>
        <v>Mayor</v>
      </c>
      <c r="M37" s="338">
        <f>IF(L37="","",IF(L37="Leve",0.2,IF(L37="Menor",0.4,IF(L37="Moderado",0.6,IF(L37="Mayor",0.8,IF(L37="Catastrófico",1,))))))</f>
        <v>0.8</v>
      </c>
      <c r="N37" s="339" t="str">
        <f>IF(OR(AND(H37="Muy Baja",L37="Leve"),AND(H37="Muy Baja",L37="Menor"),AND(H37="Baja",L37="Leve")),"Bajo",IF(OR(AND(H37="Muy baja",L37="Moderado"),AND(H37="Baja",L37="Menor"),AND(H37="Baja",L37="Moderado"),AND(H37="Media",L37="Leve"),AND(H37="Media",L37="Menor"),AND(H37="Media",L37="Moderado"),AND(H37="Alta",L37="Leve"),AND(H37="Alta",L37="Menor")),"Moderado",IF(OR(AND(H37="Muy Baja",L37="Mayor"),AND(H37="Baja",L37="Mayor"),AND(H37="Media",L37="Mayor"),AND(H37="Alta",L37="Moderado"),AND(H37="Alta",L37="Mayor"),AND(H37="Muy Alta",L37="Leve"),AND(H37="Muy Alta",L37="Menor"),AND(H37="Muy Alta",L37="Moderado"),AND(H37="Muy Alta",L37="Mayor")),"Alto",IF(OR(AND(H37="Muy Baja",L37="Catastrófico"),AND(H37="Baja",L37="Catastrófico"),AND(H37="Media",L37="Catastrófico"),AND(H37="Alta",L37="Catastrófico"),AND(H37="Muy Alta",L37="Catastrófico")),"Extremo",""))))</f>
        <v>Alto</v>
      </c>
      <c r="O37" s="27">
        <v>1</v>
      </c>
      <c r="P37" s="28" t="s">
        <v>272</v>
      </c>
      <c r="Q37" s="29" t="s">
        <v>273</v>
      </c>
      <c r="R37" s="86" t="str">
        <f t="shared" si="10"/>
        <v>Probabilidad</v>
      </c>
      <c r="S37" s="47" t="s">
        <v>116</v>
      </c>
      <c r="T37" s="47" t="s">
        <v>274</v>
      </c>
      <c r="U37" s="31" t="str">
        <f t="shared" si="1"/>
        <v>50%</v>
      </c>
      <c r="V37" s="30" t="s">
        <v>176</v>
      </c>
      <c r="W37" s="30" t="s">
        <v>119</v>
      </c>
      <c r="X37" s="30" t="s">
        <v>120</v>
      </c>
      <c r="Y37" s="32">
        <f>IFERROR(IF(R37="Probabilidad",(I37-(+I37*U37)),IF(R37="Impacto",I37,"")),"")</f>
        <v>0.3</v>
      </c>
      <c r="Z37" s="33" t="str">
        <f t="shared" si="2"/>
        <v>Baja</v>
      </c>
      <c r="AA37" s="31">
        <f t="shared" si="3"/>
        <v>0.3</v>
      </c>
      <c r="AB37" s="33" t="str">
        <f t="shared" si="4"/>
        <v>Mayor</v>
      </c>
      <c r="AC37" s="31">
        <f>IFERROR(IF(R37="Impacto",(M37-(+M37*U37)),IF(R37="Probabilidad",M37,"")),"")</f>
        <v>0.8</v>
      </c>
      <c r="AD37" s="65" t="str">
        <f t="shared" si="5"/>
        <v>Alto</v>
      </c>
      <c r="AE37" s="30" t="s">
        <v>121</v>
      </c>
      <c r="AF37" s="29" t="s">
        <v>275</v>
      </c>
      <c r="AG37" s="29" t="s">
        <v>276</v>
      </c>
      <c r="AH37" s="27" t="s">
        <v>277</v>
      </c>
      <c r="AI37" s="38"/>
      <c r="AJ37" s="28"/>
      <c r="AK37" s="39" t="s">
        <v>125</v>
      </c>
      <c r="AL37" s="66" t="s">
        <v>278</v>
      </c>
      <c r="AM37" s="67" t="s">
        <v>279</v>
      </c>
      <c r="AN37" s="68" t="s">
        <v>280</v>
      </c>
      <c r="AO37" s="87" t="s">
        <v>281</v>
      </c>
      <c r="AP37" s="66" t="s">
        <v>282</v>
      </c>
      <c r="AQ37" s="67" t="s">
        <v>283</v>
      </c>
      <c r="AR37" s="66" t="s">
        <v>284</v>
      </c>
      <c r="AS37" s="66" t="s">
        <v>285</v>
      </c>
      <c r="AT37" s="70" t="s">
        <v>286</v>
      </c>
      <c r="AU37" s="88" t="s">
        <v>287</v>
      </c>
      <c r="AV37" s="40" t="s">
        <v>288</v>
      </c>
      <c r="AW37" s="295" t="s">
        <v>721</v>
      </c>
      <c r="AX37" s="19"/>
      <c r="AY37" s="19"/>
      <c r="AZ37" s="19"/>
      <c r="BA37" s="19"/>
      <c r="BB37" s="19"/>
      <c r="BC37" s="19"/>
      <c r="BD37" s="19"/>
      <c r="BE37" s="19"/>
      <c r="BF37" s="19"/>
      <c r="BG37" s="19"/>
      <c r="BH37" s="19"/>
      <c r="BI37" s="19"/>
      <c r="BJ37" s="19"/>
      <c r="BK37" s="19"/>
      <c r="BL37" s="19"/>
      <c r="BM37" s="19"/>
      <c r="BN37" s="19"/>
      <c r="BO37" s="19"/>
      <c r="BP37" s="19"/>
    </row>
    <row r="38" spans="1:68" ht="234.75" customHeight="1" thickBot="1" x14ac:dyDescent="0.3">
      <c r="A38" s="341"/>
      <c r="B38" s="334"/>
      <c r="C38" s="334"/>
      <c r="D38" s="334"/>
      <c r="E38" s="334"/>
      <c r="F38" s="334"/>
      <c r="G38" s="334"/>
      <c r="H38" s="334"/>
      <c r="I38" s="334"/>
      <c r="J38" s="334"/>
      <c r="K38" s="334"/>
      <c r="L38" s="334"/>
      <c r="M38" s="334"/>
      <c r="N38" s="334"/>
      <c r="O38" s="53">
        <v>2</v>
      </c>
      <c r="P38" s="29" t="s">
        <v>289</v>
      </c>
      <c r="Q38" s="29" t="s">
        <v>290</v>
      </c>
      <c r="R38" s="86" t="str">
        <f t="shared" si="10"/>
        <v>Probabilidad</v>
      </c>
      <c r="S38" s="47" t="s">
        <v>116</v>
      </c>
      <c r="T38" s="47" t="s">
        <v>274</v>
      </c>
      <c r="U38" s="35" t="str">
        <f t="shared" si="1"/>
        <v>50%</v>
      </c>
      <c r="V38" s="47" t="s">
        <v>176</v>
      </c>
      <c r="W38" s="47" t="s">
        <v>119</v>
      </c>
      <c r="X38" s="47" t="s">
        <v>120</v>
      </c>
      <c r="Y38" s="48">
        <f>IFERROR(IF(AND(R37="Probabilidad",R38="Probabilidad"),(AA37-(+AA37*U38)),IF(R38="Probabilidad",(I37-(+I37*U38)),IF(R38="Impacto",AA37,""))),"")</f>
        <v>0.15</v>
      </c>
      <c r="Z38" s="34" t="str">
        <f t="shared" si="2"/>
        <v>Muy Baja</v>
      </c>
      <c r="AA38" s="35">
        <f t="shared" si="3"/>
        <v>0.15</v>
      </c>
      <c r="AB38" s="34" t="str">
        <f t="shared" si="4"/>
        <v>Mayor</v>
      </c>
      <c r="AC38" s="35">
        <f>IFERROR(IF(AND(R37="Impacto",R38="Impacto"),(AC37-(+AC37*U38)),IF(R38="Impacto",($M$37-(+$M$37*U38)),IF(R38="Probabilidad",AC37,""))),"")</f>
        <v>0.8</v>
      </c>
      <c r="AD38" s="36" t="str">
        <f t="shared" si="5"/>
        <v>Alto</v>
      </c>
      <c r="AE38" s="47" t="s">
        <v>121</v>
      </c>
      <c r="AF38" s="29" t="s">
        <v>291</v>
      </c>
      <c r="AG38" s="29" t="s">
        <v>276</v>
      </c>
      <c r="AH38" s="52" t="s">
        <v>191</v>
      </c>
      <c r="AI38" s="20"/>
      <c r="AJ38" s="29"/>
      <c r="AK38" s="39" t="s">
        <v>125</v>
      </c>
      <c r="AL38" s="40" t="s">
        <v>292</v>
      </c>
      <c r="AM38" s="40" t="s">
        <v>293</v>
      </c>
      <c r="AN38" s="42" t="s">
        <v>294</v>
      </c>
      <c r="AO38" s="42" t="s">
        <v>295</v>
      </c>
      <c r="AP38" s="40" t="s">
        <v>296</v>
      </c>
      <c r="AQ38" s="41" t="s">
        <v>297</v>
      </c>
      <c r="AR38" s="40" t="s">
        <v>298</v>
      </c>
      <c r="AS38" s="66" t="s">
        <v>285</v>
      </c>
      <c r="AT38" s="51" t="s">
        <v>299</v>
      </c>
      <c r="AU38" s="44" t="s">
        <v>300</v>
      </c>
      <c r="AV38" s="40" t="s">
        <v>301</v>
      </c>
      <c r="AW38" s="66" t="s">
        <v>722</v>
      </c>
      <c r="AX38" s="19"/>
      <c r="AY38" s="19"/>
      <c r="AZ38" s="19"/>
      <c r="BA38" s="19"/>
      <c r="BB38" s="19"/>
      <c r="BC38" s="19"/>
      <c r="BD38" s="19"/>
      <c r="BE38" s="19"/>
      <c r="BF38" s="19"/>
      <c r="BG38" s="19"/>
      <c r="BH38" s="19"/>
      <c r="BI38" s="19"/>
      <c r="BJ38" s="19"/>
      <c r="BK38" s="19"/>
      <c r="BL38" s="19"/>
      <c r="BM38" s="19"/>
      <c r="BN38" s="19"/>
      <c r="BO38" s="19"/>
      <c r="BP38" s="19"/>
    </row>
    <row r="39" spans="1:68" ht="190.5" customHeight="1" x14ac:dyDescent="0.25">
      <c r="A39" s="341"/>
      <c r="B39" s="334"/>
      <c r="C39" s="334"/>
      <c r="D39" s="334"/>
      <c r="E39" s="334"/>
      <c r="F39" s="334"/>
      <c r="G39" s="334"/>
      <c r="H39" s="334"/>
      <c r="I39" s="334"/>
      <c r="J39" s="334"/>
      <c r="K39" s="334"/>
      <c r="L39" s="334"/>
      <c r="M39" s="334"/>
      <c r="N39" s="334"/>
      <c r="O39" s="46">
        <v>3</v>
      </c>
      <c r="P39" s="29" t="s">
        <v>302</v>
      </c>
      <c r="Q39" s="29" t="s">
        <v>273</v>
      </c>
      <c r="R39" s="86" t="str">
        <f t="shared" si="10"/>
        <v>Probabilidad</v>
      </c>
      <c r="S39" s="47" t="s">
        <v>116</v>
      </c>
      <c r="T39" s="47" t="s">
        <v>274</v>
      </c>
      <c r="U39" s="35" t="str">
        <f t="shared" si="1"/>
        <v>50%</v>
      </c>
      <c r="V39" s="47" t="s">
        <v>176</v>
      </c>
      <c r="W39" s="47" t="s">
        <v>154</v>
      </c>
      <c r="X39" s="47" t="s">
        <v>120</v>
      </c>
      <c r="Y39" s="48">
        <f t="shared" ref="Y39:Y46" si="13">IFERROR(IF(AND(R38="Probabilidad",R39="Probabilidad"),(AA38-(+AA38*U39)),IF(AND(R38="Impacto",R39="Probabilidad"),(AA37-(+AA37*U39)),IF(R39="Impacto",AA38,""))),"")</f>
        <v>7.4999999999999997E-2</v>
      </c>
      <c r="Z39" s="34" t="str">
        <f t="shared" si="2"/>
        <v>Muy Baja</v>
      </c>
      <c r="AA39" s="35">
        <f t="shared" si="3"/>
        <v>7.4999999999999997E-2</v>
      </c>
      <c r="AB39" s="34" t="str">
        <f t="shared" si="4"/>
        <v>Mayor</v>
      </c>
      <c r="AC39" s="35">
        <f t="shared" ref="AC39:AC46" si="14">IFERROR(IF(AND(R38="Impacto",R39="Impacto"),(AC38-(+AC38*U39)),IF(AND(R38="Probabilidad",R39="Impacto"),(AC37-(+AC37*U39)),IF(R39="Probabilidad",AC38,""))),"")</f>
        <v>0.8</v>
      </c>
      <c r="AD39" s="36" t="str">
        <f t="shared" si="5"/>
        <v>Alto</v>
      </c>
      <c r="AE39" s="47" t="s">
        <v>121</v>
      </c>
      <c r="AF39" s="29" t="s">
        <v>303</v>
      </c>
      <c r="AG39" s="29" t="s">
        <v>276</v>
      </c>
      <c r="AH39" s="46" t="s">
        <v>304</v>
      </c>
      <c r="AI39" s="52"/>
      <c r="AJ39" s="29"/>
      <c r="AK39" s="39" t="s">
        <v>125</v>
      </c>
      <c r="AL39" s="40" t="s">
        <v>305</v>
      </c>
      <c r="AM39" s="41" t="s">
        <v>306</v>
      </c>
      <c r="AN39" s="42" t="s">
        <v>307</v>
      </c>
      <c r="AO39" s="42" t="s">
        <v>308</v>
      </c>
      <c r="AP39" s="40" t="s">
        <v>309</v>
      </c>
      <c r="AQ39" s="41" t="s">
        <v>310</v>
      </c>
      <c r="AR39" s="40" t="s">
        <v>311</v>
      </c>
      <c r="AS39" s="40" t="s">
        <v>312</v>
      </c>
      <c r="AT39" s="51" t="s">
        <v>313</v>
      </c>
      <c r="AU39" s="44" t="s">
        <v>314</v>
      </c>
      <c r="AV39" s="40" t="s">
        <v>315</v>
      </c>
      <c r="AW39" s="294" t="s">
        <v>723</v>
      </c>
      <c r="AX39" s="19"/>
      <c r="AY39" s="19"/>
      <c r="AZ39" s="19"/>
      <c r="BA39" s="19"/>
      <c r="BB39" s="19"/>
      <c r="BC39" s="19"/>
      <c r="BD39" s="19"/>
      <c r="BE39" s="19"/>
      <c r="BF39" s="19"/>
      <c r="BG39" s="19"/>
      <c r="BH39" s="19"/>
      <c r="BI39" s="19"/>
      <c r="BJ39" s="19"/>
      <c r="BK39" s="19"/>
      <c r="BL39" s="19"/>
      <c r="BM39" s="19"/>
      <c r="BN39" s="19"/>
      <c r="BO39" s="19"/>
      <c r="BP39" s="19"/>
    </row>
    <row r="40" spans="1:68" ht="39" customHeight="1" x14ac:dyDescent="0.25">
      <c r="A40" s="341"/>
      <c r="B40" s="334"/>
      <c r="C40" s="334"/>
      <c r="D40" s="334"/>
      <c r="E40" s="334"/>
      <c r="F40" s="334"/>
      <c r="G40" s="334"/>
      <c r="H40" s="334"/>
      <c r="I40" s="334"/>
      <c r="J40" s="334"/>
      <c r="K40" s="334"/>
      <c r="L40" s="334"/>
      <c r="M40" s="334"/>
      <c r="N40" s="334"/>
      <c r="O40" s="46">
        <v>4</v>
      </c>
      <c r="P40" s="29"/>
      <c r="Q40" s="29"/>
      <c r="R40" s="86" t="str">
        <f t="shared" si="10"/>
        <v/>
      </c>
      <c r="S40" s="47"/>
      <c r="T40" s="47"/>
      <c r="U40" s="35" t="str">
        <f t="shared" si="1"/>
        <v/>
      </c>
      <c r="V40" s="47"/>
      <c r="W40" s="47"/>
      <c r="X40" s="47"/>
      <c r="Y40" s="48" t="str">
        <f t="shared" si="13"/>
        <v/>
      </c>
      <c r="Z40" s="34" t="str">
        <f t="shared" si="2"/>
        <v/>
      </c>
      <c r="AA40" s="35" t="str">
        <f t="shared" si="3"/>
        <v/>
      </c>
      <c r="AB40" s="34" t="str">
        <f t="shared" si="4"/>
        <v/>
      </c>
      <c r="AC40" s="35" t="str">
        <f t="shared" si="14"/>
        <v/>
      </c>
      <c r="AD40" s="36" t="str">
        <f t="shared" si="5"/>
        <v/>
      </c>
      <c r="AE40" s="47"/>
      <c r="AF40" s="47"/>
      <c r="AG40" s="29"/>
      <c r="AH40" s="52"/>
      <c r="AI40" s="52"/>
      <c r="AJ40" s="29"/>
      <c r="AK40" s="53"/>
      <c r="AL40" s="54"/>
      <c r="AM40" s="54"/>
      <c r="AN40" s="54"/>
      <c r="AO40" s="54"/>
      <c r="AP40" s="54"/>
      <c r="AQ40" s="54"/>
      <c r="AR40" s="54"/>
      <c r="AS40" s="55"/>
      <c r="AT40" s="54"/>
      <c r="AU40" s="54"/>
      <c r="AV40" s="54"/>
      <c r="AW40" s="45"/>
      <c r="AX40" s="19"/>
      <c r="AY40" s="19"/>
      <c r="AZ40" s="19"/>
      <c r="BA40" s="19"/>
      <c r="BB40" s="19"/>
      <c r="BC40" s="19"/>
      <c r="BD40" s="19"/>
      <c r="BE40" s="19"/>
      <c r="BF40" s="19"/>
      <c r="BG40" s="19"/>
      <c r="BH40" s="19"/>
      <c r="BI40" s="19"/>
      <c r="BJ40" s="19"/>
      <c r="BK40" s="19"/>
      <c r="BL40" s="19"/>
      <c r="BM40" s="19"/>
      <c r="BN40" s="19"/>
      <c r="BO40" s="19"/>
      <c r="BP40" s="19"/>
    </row>
    <row r="41" spans="1:68" ht="39" customHeight="1" x14ac:dyDescent="0.25">
      <c r="A41" s="341"/>
      <c r="B41" s="334"/>
      <c r="C41" s="334"/>
      <c r="D41" s="334"/>
      <c r="E41" s="334"/>
      <c r="F41" s="334"/>
      <c r="G41" s="334"/>
      <c r="H41" s="334"/>
      <c r="I41" s="334"/>
      <c r="J41" s="334"/>
      <c r="K41" s="334"/>
      <c r="L41" s="334"/>
      <c r="M41" s="334"/>
      <c r="N41" s="334"/>
      <c r="O41" s="46">
        <v>5</v>
      </c>
      <c r="P41" s="29"/>
      <c r="Q41" s="29"/>
      <c r="R41" s="86" t="str">
        <f t="shared" si="10"/>
        <v/>
      </c>
      <c r="S41" s="47"/>
      <c r="T41" s="47"/>
      <c r="U41" s="35" t="str">
        <f t="shared" si="1"/>
        <v/>
      </c>
      <c r="V41" s="47"/>
      <c r="W41" s="47"/>
      <c r="X41" s="47"/>
      <c r="Y41" s="48" t="str">
        <f t="shared" si="13"/>
        <v/>
      </c>
      <c r="Z41" s="34" t="str">
        <f t="shared" si="2"/>
        <v/>
      </c>
      <c r="AA41" s="35" t="str">
        <f t="shared" si="3"/>
        <v/>
      </c>
      <c r="AB41" s="34" t="str">
        <f t="shared" si="4"/>
        <v/>
      </c>
      <c r="AC41" s="35" t="str">
        <f t="shared" si="14"/>
        <v/>
      </c>
      <c r="AD41" s="36" t="str">
        <f t="shared" si="5"/>
        <v/>
      </c>
      <c r="AE41" s="47"/>
      <c r="AF41" s="47"/>
      <c r="AG41" s="29"/>
      <c r="AH41" s="52"/>
      <c r="AI41" s="52"/>
      <c r="AJ41" s="29"/>
      <c r="AK41" s="53"/>
      <c r="AL41" s="54"/>
      <c r="AM41" s="54"/>
      <c r="AN41" s="54"/>
      <c r="AO41" s="54"/>
      <c r="AP41" s="54"/>
      <c r="AQ41" s="54"/>
      <c r="AR41" s="54"/>
      <c r="AS41" s="55"/>
      <c r="AT41" s="54"/>
      <c r="AU41" s="54"/>
      <c r="AV41" s="54"/>
      <c r="AW41" s="45"/>
      <c r="AX41" s="19"/>
      <c r="AY41" s="19"/>
      <c r="AZ41" s="19"/>
      <c r="BA41" s="19"/>
      <c r="BB41" s="19"/>
      <c r="BC41" s="19"/>
      <c r="BD41" s="19"/>
      <c r="BE41" s="19"/>
      <c r="BF41" s="19"/>
      <c r="BG41" s="19"/>
      <c r="BH41" s="19"/>
      <c r="BI41" s="19"/>
      <c r="BJ41" s="19"/>
      <c r="BK41" s="19"/>
      <c r="BL41" s="19"/>
      <c r="BM41" s="19"/>
      <c r="BN41" s="19"/>
      <c r="BO41" s="19"/>
      <c r="BP41" s="19"/>
    </row>
    <row r="42" spans="1:68" ht="39" customHeight="1" x14ac:dyDescent="0.25">
      <c r="A42" s="341"/>
      <c r="B42" s="334"/>
      <c r="C42" s="334"/>
      <c r="D42" s="334"/>
      <c r="E42" s="334"/>
      <c r="F42" s="334"/>
      <c r="G42" s="334"/>
      <c r="H42" s="334"/>
      <c r="I42" s="334"/>
      <c r="J42" s="334"/>
      <c r="K42" s="334"/>
      <c r="L42" s="334"/>
      <c r="M42" s="334"/>
      <c r="N42" s="334"/>
      <c r="O42" s="46">
        <v>6</v>
      </c>
      <c r="P42" s="29"/>
      <c r="Q42" s="29"/>
      <c r="R42" s="86" t="str">
        <f t="shared" si="10"/>
        <v/>
      </c>
      <c r="S42" s="47"/>
      <c r="T42" s="47"/>
      <c r="U42" s="35" t="str">
        <f t="shared" si="1"/>
        <v/>
      </c>
      <c r="V42" s="47"/>
      <c r="W42" s="47"/>
      <c r="X42" s="47"/>
      <c r="Y42" s="48" t="str">
        <f t="shared" si="13"/>
        <v/>
      </c>
      <c r="Z42" s="34" t="str">
        <f t="shared" si="2"/>
        <v/>
      </c>
      <c r="AA42" s="35" t="str">
        <f t="shared" si="3"/>
        <v/>
      </c>
      <c r="AB42" s="34" t="str">
        <f t="shared" si="4"/>
        <v/>
      </c>
      <c r="AC42" s="35" t="str">
        <f t="shared" si="14"/>
        <v/>
      </c>
      <c r="AD42" s="36" t="str">
        <f t="shared" si="5"/>
        <v/>
      </c>
      <c r="AE42" s="47"/>
      <c r="AF42" s="47"/>
      <c r="AG42" s="29"/>
      <c r="AH42" s="52"/>
      <c r="AI42" s="52"/>
      <c r="AJ42" s="29"/>
      <c r="AK42" s="53"/>
      <c r="AL42" s="54"/>
      <c r="AM42" s="54"/>
      <c r="AN42" s="54"/>
      <c r="AO42" s="54"/>
      <c r="AP42" s="54"/>
      <c r="AQ42" s="54"/>
      <c r="AR42" s="54"/>
      <c r="AS42" s="55"/>
      <c r="AT42" s="54"/>
      <c r="AU42" s="54"/>
      <c r="AV42" s="54"/>
      <c r="AW42" s="45"/>
      <c r="AX42" s="19"/>
      <c r="AY42" s="19"/>
      <c r="AZ42" s="19"/>
      <c r="BA42" s="19"/>
      <c r="BB42" s="19"/>
      <c r="BC42" s="19"/>
      <c r="BD42" s="19"/>
      <c r="BE42" s="19"/>
      <c r="BF42" s="19"/>
      <c r="BG42" s="19"/>
      <c r="BH42" s="19"/>
      <c r="BI42" s="19"/>
      <c r="BJ42" s="19"/>
      <c r="BK42" s="19"/>
      <c r="BL42" s="19"/>
      <c r="BM42" s="19"/>
      <c r="BN42" s="19"/>
      <c r="BO42" s="19"/>
      <c r="BP42" s="19"/>
    </row>
    <row r="43" spans="1:68" ht="39" customHeight="1" x14ac:dyDescent="0.25">
      <c r="A43" s="341"/>
      <c r="B43" s="334"/>
      <c r="C43" s="334"/>
      <c r="D43" s="334"/>
      <c r="E43" s="334"/>
      <c r="F43" s="334"/>
      <c r="G43" s="334"/>
      <c r="H43" s="334"/>
      <c r="I43" s="334"/>
      <c r="J43" s="334"/>
      <c r="K43" s="334"/>
      <c r="L43" s="334"/>
      <c r="M43" s="334"/>
      <c r="N43" s="334"/>
      <c r="O43" s="46">
        <v>7</v>
      </c>
      <c r="P43" s="29"/>
      <c r="Q43" s="29"/>
      <c r="R43" s="86" t="str">
        <f t="shared" si="10"/>
        <v/>
      </c>
      <c r="S43" s="47"/>
      <c r="T43" s="47"/>
      <c r="U43" s="35" t="str">
        <f t="shared" si="1"/>
        <v/>
      </c>
      <c r="V43" s="47"/>
      <c r="W43" s="47"/>
      <c r="X43" s="47"/>
      <c r="Y43" s="48" t="str">
        <f t="shared" si="13"/>
        <v/>
      </c>
      <c r="Z43" s="34" t="str">
        <f t="shared" si="2"/>
        <v/>
      </c>
      <c r="AA43" s="35" t="str">
        <f t="shared" si="3"/>
        <v/>
      </c>
      <c r="AB43" s="34" t="str">
        <f t="shared" si="4"/>
        <v/>
      </c>
      <c r="AC43" s="35" t="str">
        <f t="shared" si="14"/>
        <v/>
      </c>
      <c r="AD43" s="36" t="str">
        <f t="shared" si="5"/>
        <v/>
      </c>
      <c r="AE43" s="47"/>
      <c r="AF43" s="47"/>
      <c r="AG43" s="29"/>
      <c r="AH43" s="52"/>
      <c r="AI43" s="52"/>
      <c r="AJ43" s="29"/>
      <c r="AK43" s="53"/>
      <c r="AL43" s="54"/>
      <c r="AM43" s="54"/>
      <c r="AN43" s="54"/>
      <c r="AO43" s="54"/>
      <c r="AP43" s="54"/>
      <c r="AQ43" s="54"/>
      <c r="AR43" s="54"/>
      <c r="AS43" s="55"/>
      <c r="AT43" s="54"/>
      <c r="AU43" s="54"/>
      <c r="AV43" s="54"/>
      <c r="AW43" s="45"/>
      <c r="AX43" s="19"/>
      <c r="AY43" s="19"/>
      <c r="AZ43" s="19"/>
      <c r="BA43" s="19"/>
      <c r="BB43" s="19"/>
      <c r="BC43" s="19"/>
      <c r="BD43" s="19"/>
      <c r="BE43" s="19"/>
      <c r="BF43" s="19"/>
      <c r="BG43" s="19"/>
      <c r="BH43" s="19"/>
      <c r="BI43" s="19"/>
      <c r="BJ43" s="19"/>
      <c r="BK43" s="19"/>
      <c r="BL43" s="19"/>
      <c r="BM43" s="19"/>
      <c r="BN43" s="19"/>
      <c r="BO43" s="19"/>
      <c r="BP43" s="19"/>
    </row>
    <row r="44" spans="1:68" ht="39" customHeight="1" x14ac:dyDescent="0.25">
      <c r="A44" s="341"/>
      <c r="B44" s="334"/>
      <c r="C44" s="334"/>
      <c r="D44" s="334"/>
      <c r="E44" s="334"/>
      <c r="F44" s="334"/>
      <c r="G44" s="334"/>
      <c r="H44" s="334"/>
      <c r="I44" s="334"/>
      <c r="J44" s="334"/>
      <c r="K44" s="334"/>
      <c r="L44" s="334"/>
      <c r="M44" s="334"/>
      <c r="N44" s="334"/>
      <c r="O44" s="46">
        <v>8</v>
      </c>
      <c r="P44" s="29"/>
      <c r="Q44" s="29"/>
      <c r="R44" s="86" t="str">
        <f t="shared" si="10"/>
        <v/>
      </c>
      <c r="S44" s="47"/>
      <c r="T44" s="47"/>
      <c r="U44" s="35" t="str">
        <f t="shared" si="1"/>
        <v/>
      </c>
      <c r="V44" s="47"/>
      <c r="W44" s="47"/>
      <c r="X44" s="47"/>
      <c r="Y44" s="48" t="str">
        <f t="shared" si="13"/>
        <v/>
      </c>
      <c r="Z44" s="34" t="str">
        <f t="shared" si="2"/>
        <v/>
      </c>
      <c r="AA44" s="35" t="str">
        <f t="shared" si="3"/>
        <v/>
      </c>
      <c r="AB44" s="34" t="str">
        <f t="shared" si="4"/>
        <v/>
      </c>
      <c r="AC44" s="35" t="str">
        <f t="shared" si="14"/>
        <v/>
      </c>
      <c r="AD44" s="36" t="str">
        <f t="shared" si="5"/>
        <v/>
      </c>
      <c r="AE44" s="47"/>
      <c r="AF44" s="47"/>
      <c r="AG44" s="29"/>
      <c r="AH44" s="52"/>
      <c r="AI44" s="52"/>
      <c r="AJ44" s="29"/>
      <c r="AK44" s="53"/>
      <c r="AL44" s="54"/>
      <c r="AM44" s="54"/>
      <c r="AN44" s="54"/>
      <c r="AO44" s="54"/>
      <c r="AP44" s="54"/>
      <c r="AQ44" s="54"/>
      <c r="AR44" s="54"/>
      <c r="AS44" s="55"/>
      <c r="AT44" s="54"/>
      <c r="AU44" s="54"/>
      <c r="AV44" s="54"/>
      <c r="AW44" s="45"/>
      <c r="AX44" s="19"/>
      <c r="AY44" s="19"/>
      <c r="AZ44" s="19"/>
      <c r="BA44" s="19"/>
      <c r="BB44" s="19"/>
      <c r="BC44" s="19"/>
      <c r="BD44" s="19"/>
      <c r="BE44" s="19"/>
      <c r="BF44" s="19"/>
      <c r="BG44" s="19"/>
      <c r="BH44" s="19"/>
      <c r="BI44" s="19"/>
      <c r="BJ44" s="19"/>
      <c r="BK44" s="19"/>
      <c r="BL44" s="19"/>
      <c r="BM44" s="19"/>
      <c r="BN44" s="19"/>
      <c r="BO44" s="19"/>
      <c r="BP44" s="19"/>
    </row>
    <row r="45" spans="1:68" ht="39" customHeight="1" x14ac:dyDescent="0.25">
      <c r="A45" s="341"/>
      <c r="B45" s="334"/>
      <c r="C45" s="334"/>
      <c r="D45" s="334"/>
      <c r="E45" s="334"/>
      <c r="F45" s="334"/>
      <c r="G45" s="334"/>
      <c r="H45" s="334"/>
      <c r="I45" s="334"/>
      <c r="J45" s="334"/>
      <c r="K45" s="334"/>
      <c r="L45" s="334"/>
      <c r="M45" s="334"/>
      <c r="N45" s="334"/>
      <c r="O45" s="46">
        <v>9</v>
      </c>
      <c r="P45" s="29"/>
      <c r="Q45" s="29"/>
      <c r="R45" s="86" t="str">
        <f t="shared" si="10"/>
        <v/>
      </c>
      <c r="S45" s="47"/>
      <c r="T45" s="47"/>
      <c r="U45" s="35" t="str">
        <f t="shared" si="1"/>
        <v/>
      </c>
      <c r="V45" s="47"/>
      <c r="W45" s="47"/>
      <c r="X45" s="47"/>
      <c r="Y45" s="48" t="str">
        <f t="shared" si="13"/>
        <v/>
      </c>
      <c r="Z45" s="34" t="str">
        <f t="shared" si="2"/>
        <v/>
      </c>
      <c r="AA45" s="35" t="str">
        <f t="shared" si="3"/>
        <v/>
      </c>
      <c r="AB45" s="34" t="str">
        <f t="shared" si="4"/>
        <v/>
      </c>
      <c r="AC45" s="35" t="str">
        <f t="shared" si="14"/>
        <v/>
      </c>
      <c r="AD45" s="36" t="str">
        <f t="shared" si="5"/>
        <v/>
      </c>
      <c r="AE45" s="47"/>
      <c r="AF45" s="47"/>
      <c r="AG45" s="29"/>
      <c r="AH45" s="52"/>
      <c r="AI45" s="52"/>
      <c r="AJ45" s="29"/>
      <c r="AK45" s="53"/>
      <c r="AL45" s="89"/>
      <c r="AM45" s="54"/>
      <c r="AN45" s="54"/>
      <c r="AO45" s="54"/>
      <c r="AP45" s="54"/>
      <c r="AQ45" s="54"/>
      <c r="AR45" s="54"/>
      <c r="AS45" s="55"/>
      <c r="AT45" s="54"/>
      <c r="AU45" s="54"/>
      <c r="AV45" s="54"/>
      <c r="AW45" s="45"/>
      <c r="AX45" s="19"/>
      <c r="AY45" s="19"/>
      <c r="AZ45" s="19"/>
      <c r="BA45" s="19"/>
      <c r="BB45" s="19"/>
      <c r="BC45" s="19"/>
      <c r="BD45" s="19"/>
      <c r="BE45" s="19"/>
      <c r="BF45" s="19"/>
      <c r="BG45" s="19"/>
      <c r="BH45" s="19"/>
      <c r="BI45" s="19"/>
      <c r="BJ45" s="19"/>
      <c r="BK45" s="19"/>
      <c r="BL45" s="19"/>
      <c r="BM45" s="19"/>
      <c r="BN45" s="19"/>
      <c r="BO45" s="19"/>
      <c r="BP45" s="19"/>
    </row>
    <row r="46" spans="1:68" ht="39" customHeight="1" thickBot="1" x14ac:dyDescent="0.3">
      <c r="A46" s="342"/>
      <c r="B46" s="335"/>
      <c r="C46" s="335"/>
      <c r="D46" s="335"/>
      <c r="E46" s="335"/>
      <c r="F46" s="335"/>
      <c r="G46" s="335"/>
      <c r="H46" s="335"/>
      <c r="I46" s="335"/>
      <c r="J46" s="335"/>
      <c r="K46" s="335"/>
      <c r="L46" s="335"/>
      <c r="M46" s="335"/>
      <c r="N46" s="335"/>
      <c r="O46" s="57">
        <v>10</v>
      </c>
      <c r="P46" s="58"/>
      <c r="Q46" s="58"/>
      <c r="R46" s="86" t="str">
        <f t="shared" si="10"/>
        <v/>
      </c>
      <c r="S46" s="59"/>
      <c r="T46" s="59"/>
      <c r="U46" s="35" t="str">
        <f t="shared" si="1"/>
        <v/>
      </c>
      <c r="V46" s="59"/>
      <c r="W46" s="59"/>
      <c r="X46" s="59"/>
      <c r="Y46" s="48" t="str">
        <f t="shared" si="13"/>
        <v/>
      </c>
      <c r="Z46" s="34" t="str">
        <f t="shared" si="2"/>
        <v/>
      </c>
      <c r="AA46" s="35" t="str">
        <f t="shared" si="3"/>
        <v/>
      </c>
      <c r="AB46" s="34" t="str">
        <f t="shared" si="4"/>
        <v/>
      </c>
      <c r="AC46" s="35" t="str">
        <f t="shared" si="14"/>
        <v/>
      </c>
      <c r="AD46" s="36" t="str">
        <f t="shared" si="5"/>
        <v/>
      </c>
      <c r="AE46" s="59"/>
      <c r="AF46" s="59"/>
      <c r="AG46" s="58"/>
      <c r="AH46" s="60"/>
      <c r="AI46" s="60"/>
      <c r="AJ46" s="58"/>
      <c r="AK46" s="61"/>
      <c r="AL46" s="90"/>
      <c r="AM46" s="91"/>
      <c r="AN46" s="62"/>
      <c r="AO46" s="62"/>
      <c r="AP46" s="62"/>
      <c r="AQ46" s="62"/>
      <c r="AR46" s="62"/>
      <c r="AS46" s="63"/>
      <c r="AT46" s="62"/>
      <c r="AU46" s="62"/>
      <c r="AV46" s="62"/>
      <c r="AW46" s="64"/>
      <c r="AX46" s="19"/>
      <c r="AY46" s="19"/>
      <c r="AZ46" s="19"/>
      <c r="BA46" s="19"/>
      <c r="BB46" s="19"/>
      <c r="BC46" s="19"/>
      <c r="BD46" s="19"/>
      <c r="BE46" s="19"/>
      <c r="BF46" s="19"/>
      <c r="BG46" s="19"/>
      <c r="BH46" s="19"/>
      <c r="BI46" s="19"/>
      <c r="BJ46" s="19"/>
      <c r="BK46" s="19"/>
      <c r="BL46" s="19"/>
      <c r="BM46" s="19"/>
      <c r="BN46" s="19"/>
      <c r="BO46" s="19"/>
      <c r="BP46" s="19"/>
    </row>
    <row r="47" spans="1:68" ht="135" customHeight="1" x14ac:dyDescent="0.25">
      <c r="A47" s="340">
        <v>5</v>
      </c>
      <c r="B47" s="333" t="s">
        <v>316</v>
      </c>
      <c r="C47" s="333" t="s">
        <v>268</v>
      </c>
      <c r="D47" s="333" t="s">
        <v>317</v>
      </c>
      <c r="E47" s="333" t="s">
        <v>318</v>
      </c>
      <c r="F47" s="333" t="s">
        <v>319</v>
      </c>
      <c r="G47" s="336">
        <v>12</v>
      </c>
      <c r="H47" s="337" t="str">
        <f>IF(G47&lt;=0,"",IF(G47&lt;=2,"Muy Baja",IF(G47&lt;=24,"Baja",IF(G47&lt;=500,"Media",IF(G47&lt;=5000,"Alta","Muy Alta")))))</f>
        <v>Baja</v>
      </c>
      <c r="I47" s="338">
        <f>IF(H47="","",IF(H47="Muy Baja",0.2,IF(H47="Baja",0.4,IF(H47="Media",0.6,IF(H47="Alta",0.8,IF(H47="Muy Alta",1,))))))</f>
        <v>0.4</v>
      </c>
      <c r="J47" s="333" t="s">
        <v>173</v>
      </c>
      <c r="K47" s="338" t="str">
        <f>IF(J47='Tabla Impacto corrupción '!$B$5,'Tabla Impacto corrupción '!$C$5,IF(J47='Tabla Impacto corrupción '!$B$6,'Tabla Impacto corrupción '!$C$6,IF(J47='Tabla Impacto corrupción '!$B$7,'Tabla Impacto corrupción '!$C$7)))</f>
        <v>Entre 6 y 11 es MAYOR</v>
      </c>
      <c r="L47" s="337" t="str">
        <f>IF(J47='Tabla Impacto corrupción '!$B$5,"Moderado",IF(J47='Tabla Impacto corrupción '!$B$6,"Mayor",IF(J47='Tabla Impacto corrupción '!$B$7,"Catastrófico")))</f>
        <v>Mayor</v>
      </c>
      <c r="M47" s="338">
        <f>IF(L47="","",IF(L47="Leve",0.2,IF(L47="Menor",0.4,IF(L47="Moderado",0.6,IF(L47="Mayor",0.8,IF(L47="Catastrófico",1,))))))</f>
        <v>0.8</v>
      </c>
      <c r="N47" s="339" t="str">
        <f>IF(OR(AND(H47="Muy Baja",L47="Leve"),AND(H47="Muy Baja",L47="Menor"),AND(H47="Baja",L47="Leve")),"Bajo",IF(OR(AND(H47="Muy baja",L47="Moderado"),AND(H47="Baja",L47="Menor"),AND(H47="Baja",L47="Moderado"),AND(H47="Media",L47="Leve"),AND(H47="Media",L47="Menor"),AND(H47="Media",L47="Moderado"),AND(H47="Alta",L47="Leve"),AND(H47="Alta",L47="Menor")),"Moderado",IF(OR(AND(H47="Muy Baja",L47="Mayor"),AND(H47="Baja",L47="Mayor"),AND(H47="Media",L47="Mayor"),AND(H47="Alta",L47="Moderado"),AND(H47="Alta",L47="Mayor"),AND(H47="Muy Alta",L47="Leve"),AND(H47="Muy Alta",L47="Menor"),AND(H47="Muy Alta",L47="Moderado"),AND(H47="Muy Alta",L47="Mayor")),"Alto",IF(OR(AND(H47="Muy Baja",L47="Catastrófico"),AND(H47="Baja",L47="Catastrófico"),AND(H47="Media",L47="Catastrófico"),AND(H47="Alta",L47="Catastrófico"),AND(H47="Muy Alta",L47="Catastrófico")),"Extremo",""))))</f>
        <v>Alto</v>
      </c>
      <c r="O47" s="27">
        <v>1</v>
      </c>
      <c r="P47" s="29" t="s">
        <v>188</v>
      </c>
      <c r="Q47" s="29" t="s">
        <v>320</v>
      </c>
      <c r="R47" s="27" t="str">
        <f t="shared" si="10"/>
        <v>Probabilidad</v>
      </c>
      <c r="S47" s="30" t="s">
        <v>116</v>
      </c>
      <c r="T47" s="30" t="s">
        <v>274</v>
      </c>
      <c r="U47" s="31" t="str">
        <f t="shared" si="1"/>
        <v>50%</v>
      </c>
      <c r="V47" s="30" t="s">
        <v>118</v>
      </c>
      <c r="W47" s="30" t="s">
        <v>119</v>
      </c>
      <c r="X47" s="30" t="s">
        <v>234</v>
      </c>
      <c r="Y47" s="32">
        <f>IFERROR(IF(R47="Probabilidad",(I47-(+I47*U47)),IF(R47="Impacto",I47,"")),"")</f>
        <v>0.2</v>
      </c>
      <c r="Z47" s="33" t="str">
        <f t="shared" si="2"/>
        <v>Muy Baja</v>
      </c>
      <c r="AA47" s="31">
        <f t="shared" si="3"/>
        <v>0.2</v>
      </c>
      <c r="AB47" s="33" t="str">
        <f t="shared" si="4"/>
        <v>Mayor</v>
      </c>
      <c r="AC47" s="31">
        <f>IFERROR(IF(R47="Impacto",(M47-(+M47*U47)),IF(R47="Probabilidad",M47,"")),"")</f>
        <v>0.8</v>
      </c>
      <c r="AD47" s="65" t="str">
        <f t="shared" si="5"/>
        <v>Alto</v>
      </c>
      <c r="AE47" s="30" t="s">
        <v>121</v>
      </c>
      <c r="AF47" s="29" t="s">
        <v>321</v>
      </c>
      <c r="AG47" s="28" t="s">
        <v>276</v>
      </c>
      <c r="AH47" s="38"/>
      <c r="AI47" s="20"/>
      <c r="AJ47" s="28"/>
      <c r="AK47" s="39" t="s">
        <v>125</v>
      </c>
      <c r="AL47" s="66" t="s">
        <v>322</v>
      </c>
      <c r="AM47" s="92"/>
      <c r="AN47" s="68" t="s">
        <v>323</v>
      </c>
      <c r="AO47" s="68" t="s">
        <v>324</v>
      </c>
      <c r="AP47" s="93" t="s">
        <v>195</v>
      </c>
      <c r="AQ47" s="94" t="s">
        <v>196</v>
      </c>
      <c r="AR47" s="40" t="s">
        <v>253</v>
      </c>
      <c r="AS47" s="75" t="s">
        <v>198</v>
      </c>
      <c r="AT47" s="51" t="s">
        <v>199</v>
      </c>
      <c r="AU47" s="77" t="s">
        <v>325</v>
      </c>
      <c r="AV47" s="40" t="s">
        <v>254</v>
      </c>
      <c r="AW47" s="295" t="s">
        <v>724</v>
      </c>
      <c r="AX47" s="19"/>
      <c r="AY47" s="19"/>
      <c r="AZ47" s="19"/>
      <c r="BA47" s="19"/>
      <c r="BB47" s="19"/>
      <c r="BC47" s="19"/>
      <c r="BD47" s="19"/>
      <c r="BE47" s="19"/>
      <c r="BF47" s="19"/>
      <c r="BG47" s="19"/>
      <c r="BH47" s="19"/>
      <c r="BI47" s="19"/>
      <c r="BJ47" s="19"/>
      <c r="BK47" s="19"/>
      <c r="BL47" s="19"/>
      <c r="BM47" s="19"/>
      <c r="BN47" s="19"/>
      <c r="BO47" s="19"/>
      <c r="BP47" s="19"/>
    </row>
    <row r="48" spans="1:68" ht="355.5" customHeight="1" x14ac:dyDescent="0.25">
      <c r="A48" s="341"/>
      <c r="B48" s="334"/>
      <c r="C48" s="334"/>
      <c r="D48" s="334"/>
      <c r="E48" s="334"/>
      <c r="F48" s="334"/>
      <c r="G48" s="334"/>
      <c r="H48" s="334"/>
      <c r="I48" s="334"/>
      <c r="J48" s="334"/>
      <c r="K48" s="334"/>
      <c r="L48" s="334"/>
      <c r="M48" s="334"/>
      <c r="N48" s="334"/>
      <c r="O48" s="46">
        <v>2</v>
      </c>
      <c r="P48" s="29" t="s">
        <v>326</v>
      </c>
      <c r="Q48" s="29" t="s">
        <v>320</v>
      </c>
      <c r="R48" s="46" t="str">
        <f t="shared" si="10"/>
        <v>Probabilidad</v>
      </c>
      <c r="S48" s="47" t="s">
        <v>327</v>
      </c>
      <c r="T48" s="47" t="s">
        <v>274</v>
      </c>
      <c r="U48" s="35" t="str">
        <f t="shared" si="1"/>
        <v>40%</v>
      </c>
      <c r="V48" s="47" t="s">
        <v>118</v>
      </c>
      <c r="W48" s="47" t="s">
        <v>119</v>
      </c>
      <c r="X48" s="47" t="s">
        <v>120</v>
      </c>
      <c r="Y48" s="48">
        <f>IFERROR(IF(AND(R47="Probabilidad",R48="Probabilidad"),(AA47-(+AA47*U48)),IF(R48="Probabilidad",(I47-(+I47*U48)),IF(R48="Impacto",AA47,""))),"")</f>
        <v>0.12</v>
      </c>
      <c r="Z48" s="34" t="str">
        <f t="shared" si="2"/>
        <v>Muy Baja</v>
      </c>
      <c r="AA48" s="35">
        <f t="shared" si="3"/>
        <v>0.12</v>
      </c>
      <c r="AB48" s="34" t="str">
        <f t="shared" si="4"/>
        <v>Mayor</v>
      </c>
      <c r="AC48" s="35">
        <f>IFERROR(IF(AND(R47="Impacto",R48="Impacto"),(AC47-(+AC47*U48)),IF(R48="Impacto",($M$47-(+$M$47*U48)),IF(R48="Probabilidad",AC47,""))),"")</f>
        <v>0.8</v>
      </c>
      <c r="AD48" s="36" t="str">
        <f t="shared" si="5"/>
        <v>Alto</v>
      </c>
      <c r="AE48" s="47" t="s">
        <v>328</v>
      </c>
      <c r="AF48" s="47"/>
      <c r="AG48" s="29"/>
      <c r="AH48" s="52"/>
      <c r="AI48" s="52"/>
      <c r="AJ48" s="29"/>
      <c r="AK48" s="53"/>
      <c r="AL48" s="42" t="s">
        <v>329</v>
      </c>
      <c r="AM48" s="95" t="s">
        <v>330</v>
      </c>
      <c r="AN48" s="42" t="s">
        <v>331</v>
      </c>
      <c r="AO48" s="42" t="s">
        <v>332</v>
      </c>
      <c r="AP48" s="73" t="s">
        <v>333</v>
      </c>
      <c r="AQ48" s="74" t="s">
        <v>334</v>
      </c>
      <c r="AR48" s="40" t="s">
        <v>335</v>
      </c>
      <c r="AS48" s="42" t="s">
        <v>336</v>
      </c>
      <c r="AT48" s="51" t="s">
        <v>337</v>
      </c>
      <c r="AU48" s="96" t="s">
        <v>338</v>
      </c>
      <c r="AV48" s="40" t="s">
        <v>339</v>
      </c>
      <c r="AW48" s="479" t="s">
        <v>725</v>
      </c>
      <c r="AX48" s="20"/>
      <c r="AY48" s="20"/>
      <c r="AZ48" s="20"/>
      <c r="BA48" s="20"/>
      <c r="BB48" s="20"/>
      <c r="BC48" s="20"/>
      <c r="BD48" s="20"/>
      <c r="BE48" s="20"/>
      <c r="BF48" s="20"/>
      <c r="BG48" s="20"/>
      <c r="BH48" s="20"/>
      <c r="BI48" s="20"/>
      <c r="BJ48" s="20"/>
      <c r="BK48" s="20"/>
      <c r="BL48" s="20"/>
      <c r="BM48" s="20"/>
      <c r="BN48" s="20"/>
      <c r="BO48" s="20"/>
      <c r="BP48" s="20"/>
    </row>
    <row r="49" spans="1:68" ht="270" x14ac:dyDescent="0.25">
      <c r="A49" s="341"/>
      <c r="B49" s="334"/>
      <c r="C49" s="334"/>
      <c r="D49" s="334"/>
      <c r="E49" s="334"/>
      <c r="F49" s="334"/>
      <c r="G49" s="334"/>
      <c r="H49" s="334"/>
      <c r="I49" s="334"/>
      <c r="J49" s="334"/>
      <c r="K49" s="334"/>
      <c r="L49" s="334"/>
      <c r="M49" s="334"/>
      <c r="N49" s="334"/>
      <c r="O49" s="46">
        <v>3</v>
      </c>
      <c r="P49" s="29" t="s">
        <v>340</v>
      </c>
      <c r="Q49" s="29" t="s">
        <v>341</v>
      </c>
      <c r="R49" s="46" t="str">
        <f t="shared" si="10"/>
        <v>Impacto</v>
      </c>
      <c r="S49" s="47" t="s">
        <v>342</v>
      </c>
      <c r="T49" s="47" t="s">
        <v>117</v>
      </c>
      <c r="U49" s="35" t="str">
        <f t="shared" si="1"/>
        <v>25%</v>
      </c>
      <c r="V49" s="47" t="s">
        <v>176</v>
      </c>
      <c r="W49" s="47" t="s">
        <v>119</v>
      </c>
      <c r="X49" s="47" t="s">
        <v>120</v>
      </c>
      <c r="Y49" s="48">
        <f t="shared" ref="Y49:Y56" si="15">IFERROR(IF(AND(R48="Probabilidad",R49="Probabilidad"),(AA48-(+AA48*U49)),IF(AND(R48="Impacto",R49="Probabilidad"),(AA47-(+AA47*U49)),IF(R49="Impacto",AA48,""))),"")</f>
        <v>0.12</v>
      </c>
      <c r="Z49" s="34" t="str">
        <f t="shared" si="2"/>
        <v>Muy Baja</v>
      </c>
      <c r="AA49" s="35">
        <f t="shared" si="3"/>
        <v>0.12</v>
      </c>
      <c r="AB49" s="34" t="str">
        <f t="shared" si="4"/>
        <v>Moderado</v>
      </c>
      <c r="AC49" s="35">
        <f t="shared" ref="AC49:AC56" si="16">IFERROR(IF(AND(R48="Impacto",R49="Impacto"),(AC48-(+AC48*U49)),IF(AND(R48="Probabilidad",R49="Impacto"),(AC47-(+AC47*U49)),IF(R49="Probabilidad",AC48,""))),"")</f>
        <v>0.60000000000000009</v>
      </c>
      <c r="AD49" s="36" t="str">
        <f t="shared" si="5"/>
        <v>Moderado</v>
      </c>
      <c r="AE49" s="47" t="s">
        <v>328</v>
      </c>
      <c r="AF49" s="47"/>
      <c r="AG49" s="29"/>
      <c r="AH49" s="52"/>
      <c r="AI49" s="52"/>
      <c r="AJ49" s="29"/>
      <c r="AK49" s="53"/>
      <c r="AL49" s="42" t="s">
        <v>343</v>
      </c>
      <c r="AM49" s="41" t="s">
        <v>344</v>
      </c>
      <c r="AN49" s="42" t="s">
        <v>345</v>
      </c>
      <c r="AO49" s="82" t="s">
        <v>346</v>
      </c>
      <c r="AP49" s="42" t="s">
        <v>347</v>
      </c>
      <c r="AQ49" s="82" t="s">
        <v>348</v>
      </c>
      <c r="AR49" s="42" t="s">
        <v>349</v>
      </c>
      <c r="AS49" s="95" t="s">
        <v>350</v>
      </c>
      <c r="AT49" s="42" t="s">
        <v>351</v>
      </c>
      <c r="AU49" s="96" t="s">
        <v>352</v>
      </c>
      <c r="AV49" s="40" t="s">
        <v>353</v>
      </c>
      <c r="AW49" s="294" t="s">
        <v>726</v>
      </c>
      <c r="AX49" s="19"/>
      <c r="AY49" s="19"/>
      <c r="AZ49" s="19"/>
      <c r="BA49" s="19"/>
      <c r="BB49" s="19"/>
      <c r="BC49" s="19"/>
      <c r="BD49" s="19"/>
      <c r="BE49" s="19"/>
      <c r="BF49" s="19"/>
      <c r="BG49" s="19"/>
      <c r="BH49" s="19"/>
      <c r="BI49" s="19"/>
      <c r="BJ49" s="19"/>
      <c r="BK49" s="19"/>
      <c r="BL49" s="19"/>
      <c r="BM49" s="19"/>
      <c r="BN49" s="19"/>
      <c r="BO49" s="19"/>
      <c r="BP49" s="19"/>
    </row>
    <row r="50" spans="1:68" ht="255.75" customHeight="1" x14ac:dyDescent="0.25">
      <c r="A50" s="341"/>
      <c r="B50" s="334"/>
      <c r="C50" s="334"/>
      <c r="D50" s="334"/>
      <c r="E50" s="334"/>
      <c r="F50" s="334"/>
      <c r="G50" s="334"/>
      <c r="H50" s="334"/>
      <c r="I50" s="334"/>
      <c r="J50" s="334"/>
      <c r="K50" s="334"/>
      <c r="L50" s="334"/>
      <c r="M50" s="334"/>
      <c r="N50" s="334"/>
      <c r="O50" s="46">
        <v>4</v>
      </c>
      <c r="P50" s="29" t="s">
        <v>354</v>
      </c>
      <c r="Q50" s="29" t="s">
        <v>355</v>
      </c>
      <c r="R50" s="46" t="str">
        <f t="shared" si="10"/>
        <v>Probabilidad</v>
      </c>
      <c r="S50" s="47" t="s">
        <v>116</v>
      </c>
      <c r="T50" s="47" t="s">
        <v>117</v>
      </c>
      <c r="U50" s="35" t="str">
        <f t="shared" si="1"/>
        <v>40%</v>
      </c>
      <c r="V50" s="47" t="s">
        <v>176</v>
      </c>
      <c r="W50" s="47" t="s">
        <v>154</v>
      </c>
      <c r="X50" s="47" t="s">
        <v>120</v>
      </c>
      <c r="Y50" s="48">
        <f t="shared" si="15"/>
        <v>7.1999999999999995E-2</v>
      </c>
      <c r="Z50" s="34" t="str">
        <f t="shared" si="2"/>
        <v>Muy Baja</v>
      </c>
      <c r="AA50" s="35">
        <f t="shared" si="3"/>
        <v>7.1999999999999995E-2</v>
      </c>
      <c r="AB50" s="34" t="str">
        <f t="shared" si="4"/>
        <v>Moderado</v>
      </c>
      <c r="AC50" s="35">
        <f t="shared" si="16"/>
        <v>0.60000000000000009</v>
      </c>
      <c r="AD50" s="36" t="str">
        <f t="shared" si="5"/>
        <v>Moderado</v>
      </c>
      <c r="AE50" s="47" t="s">
        <v>328</v>
      </c>
      <c r="AF50" s="47"/>
      <c r="AG50" s="29"/>
      <c r="AH50" s="52"/>
      <c r="AI50" s="52"/>
      <c r="AJ50" s="29"/>
      <c r="AK50" s="53"/>
      <c r="AL50" s="40" t="s">
        <v>356</v>
      </c>
      <c r="AM50" s="72"/>
      <c r="AN50" s="82" t="s">
        <v>357</v>
      </c>
      <c r="AO50" s="42" t="s">
        <v>358</v>
      </c>
      <c r="AP50" s="42" t="s">
        <v>359</v>
      </c>
      <c r="AQ50" s="41" t="s">
        <v>360</v>
      </c>
      <c r="AR50" s="40" t="s">
        <v>361</v>
      </c>
      <c r="AS50" s="40" t="s">
        <v>362</v>
      </c>
      <c r="AT50" s="42" t="s">
        <v>363</v>
      </c>
      <c r="AU50" s="77" t="s">
        <v>364</v>
      </c>
      <c r="AV50" s="40" t="s">
        <v>365</v>
      </c>
      <c r="AW50" s="294" t="s">
        <v>727</v>
      </c>
      <c r="AX50" s="19"/>
      <c r="AY50" s="19"/>
      <c r="AZ50" s="19"/>
      <c r="BA50" s="19"/>
      <c r="BB50" s="19"/>
      <c r="BC50" s="19"/>
      <c r="BD50" s="19"/>
      <c r="BE50" s="19"/>
      <c r="BF50" s="19"/>
      <c r="BG50" s="19"/>
      <c r="BH50" s="19"/>
      <c r="BI50" s="19"/>
      <c r="BJ50" s="19"/>
      <c r="BK50" s="19"/>
      <c r="BL50" s="19"/>
      <c r="BM50" s="19"/>
      <c r="BN50" s="19"/>
      <c r="BO50" s="19"/>
      <c r="BP50" s="19"/>
    </row>
    <row r="51" spans="1:68" ht="267" customHeight="1" x14ac:dyDescent="0.25">
      <c r="A51" s="341"/>
      <c r="B51" s="334"/>
      <c r="C51" s="334"/>
      <c r="D51" s="334"/>
      <c r="E51" s="334"/>
      <c r="F51" s="334"/>
      <c r="G51" s="334"/>
      <c r="H51" s="334"/>
      <c r="I51" s="334"/>
      <c r="J51" s="334"/>
      <c r="K51" s="334"/>
      <c r="L51" s="334"/>
      <c r="M51" s="334"/>
      <c r="N51" s="334"/>
      <c r="O51" s="46">
        <v>5</v>
      </c>
      <c r="P51" s="29" t="s">
        <v>366</v>
      </c>
      <c r="Q51" s="29" t="s">
        <v>290</v>
      </c>
      <c r="R51" s="46" t="str">
        <f t="shared" si="10"/>
        <v>Probabilidad</v>
      </c>
      <c r="S51" s="47" t="s">
        <v>116</v>
      </c>
      <c r="T51" s="47" t="s">
        <v>117</v>
      </c>
      <c r="U51" s="35" t="str">
        <f t="shared" si="1"/>
        <v>40%</v>
      </c>
      <c r="V51" s="47" t="s">
        <v>176</v>
      </c>
      <c r="W51" s="47" t="s">
        <v>154</v>
      </c>
      <c r="X51" s="47" t="s">
        <v>120</v>
      </c>
      <c r="Y51" s="48">
        <f t="shared" si="15"/>
        <v>4.3199999999999995E-2</v>
      </c>
      <c r="Z51" s="34" t="str">
        <f t="shared" si="2"/>
        <v>Muy Baja</v>
      </c>
      <c r="AA51" s="35">
        <f t="shared" si="3"/>
        <v>4.3199999999999995E-2</v>
      </c>
      <c r="AB51" s="34" t="str">
        <f t="shared" si="4"/>
        <v>Moderado</v>
      </c>
      <c r="AC51" s="35">
        <f t="shared" si="16"/>
        <v>0.60000000000000009</v>
      </c>
      <c r="AD51" s="36" t="str">
        <f t="shared" si="5"/>
        <v>Moderado</v>
      </c>
      <c r="AE51" s="47"/>
      <c r="AF51" s="47"/>
      <c r="AG51" s="29"/>
      <c r="AH51" s="52"/>
      <c r="AI51" s="52"/>
      <c r="AJ51" s="29"/>
      <c r="AK51" s="46"/>
      <c r="AL51" s="40" t="s">
        <v>367</v>
      </c>
      <c r="AM51" s="97" t="s">
        <v>368</v>
      </c>
      <c r="AN51" s="98" t="s">
        <v>369</v>
      </c>
      <c r="AO51" s="99" t="s">
        <v>370</v>
      </c>
      <c r="AP51" s="73" t="s">
        <v>371</v>
      </c>
      <c r="AQ51" s="74" t="s">
        <v>372</v>
      </c>
      <c r="AR51" s="78" t="s">
        <v>209</v>
      </c>
      <c r="AS51" s="100" t="s">
        <v>373</v>
      </c>
      <c r="AT51" s="101" t="s">
        <v>374</v>
      </c>
      <c r="AU51" s="77" t="s">
        <v>375</v>
      </c>
      <c r="AV51" s="40" t="s">
        <v>376</v>
      </c>
      <c r="AW51" s="480" t="s">
        <v>728</v>
      </c>
      <c r="AX51" s="19"/>
      <c r="AY51" s="19"/>
      <c r="AZ51" s="19"/>
      <c r="BA51" s="19"/>
      <c r="BB51" s="19"/>
      <c r="BC51" s="19"/>
      <c r="BD51" s="19"/>
      <c r="BE51" s="19"/>
      <c r="BF51" s="19"/>
      <c r="BG51" s="19"/>
      <c r="BH51" s="19"/>
      <c r="BI51" s="19"/>
      <c r="BJ51" s="19"/>
      <c r="BK51" s="19"/>
      <c r="BL51" s="19"/>
      <c r="BM51" s="19"/>
      <c r="BN51" s="19"/>
      <c r="BO51" s="19"/>
      <c r="BP51" s="19"/>
    </row>
    <row r="52" spans="1:68" ht="39" customHeight="1" x14ac:dyDescent="0.25">
      <c r="A52" s="341"/>
      <c r="B52" s="334"/>
      <c r="C52" s="334"/>
      <c r="D52" s="334"/>
      <c r="E52" s="334"/>
      <c r="F52" s="334"/>
      <c r="G52" s="334"/>
      <c r="H52" s="334"/>
      <c r="I52" s="334"/>
      <c r="J52" s="334"/>
      <c r="K52" s="334"/>
      <c r="L52" s="334"/>
      <c r="M52" s="334"/>
      <c r="N52" s="334"/>
      <c r="O52" s="46">
        <v>6</v>
      </c>
      <c r="P52" s="29"/>
      <c r="Q52" s="29"/>
      <c r="R52" s="46" t="str">
        <f t="shared" si="10"/>
        <v/>
      </c>
      <c r="S52" s="47"/>
      <c r="T52" s="47"/>
      <c r="U52" s="35" t="str">
        <f t="shared" si="1"/>
        <v/>
      </c>
      <c r="V52" s="47"/>
      <c r="W52" s="47"/>
      <c r="X52" s="47"/>
      <c r="Y52" s="48" t="str">
        <f t="shared" si="15"/>
        <v/>
      </c>
      <c r="Z52" s="34" t="str">
        <f t="shared" si="2"/>
        <v/>
      </c>
      <c r="AA52" s="35" t="str">
        <f t="shared" si="3"/>
        <v/>
      </c>
      <c r="AB52" s="34" t="str">
        <f t="shared" si="4"/>
        <v/>
      </c>
      <c r="AC52" s="35" t="str">
        <f t="shared" si="16"/>
        <v/>
      </c>
      <c r="AD52" s="36" t="str">
        <f t="shared" si="5"/>
        <v/>
      </c>
      <c r="AE52" s="47"/>
      <c r="AF52" s="47"/>
      <c r="AG52" s="29"/>
      <c r="AH52" s="52"/>
      <c r="AI52" s="52"/>
      <c r="AJ52" s="29"/>
      <c r="AK52" s="46"/>
      <c r="AL52" s="46"/>
      <c r="AM52" s="46"/>
      <c r="AN52" s="46"/>
      <c r="AO52" s="53"/>
      <c r="AP52" s="40"/>
      <c r="AQ52" s="74"/>
      <c r="AR52" s="46"/>
      <c r="AS52" s="103"/>
      <c r="AT52" s="46"/>
      <c r="AU52" s="46"/>
      <c r="AV52" s="46"/>
      <c r="AW52" s="104"/>
      <c r="AX52" s="19"/>
      <c r="AY52" s="19"/>
      <c r="AZ52" s="19"/>
      <c r="BA52" s="19"/>
      <c r="BB52" s="19"/>
      <c r="BC52" s="19"/>
      <c r="BD52" s="19"/>
      <c r="BE52" s="19"/>
      <c r="BF52" s="19"/>
      <c r="BG52" s="19"/>
      <c r="BH52" s="19"/>
      <c r="BI52" s="19"/>
      <c r="BJ52" s="19"/>
      <c r="BK52" s="19"/>
      <c r="BL52" s="19"/>
      <c r="BM52" s="19"/>
      <c r="BN52" s="19"/>
      <c r="BO52" s="19"/>
      <c r="BP52" s="19"/>
    </row>
    <row r="53" spans="1:68" ht="39" customHeight="1" x14ac:dyDescent="0.25">
      <c r="A53" s="341"/>
      <c r="B53" s="334"/>
      <c r="C53" s="334"/>
      <c r="D53" s="334"/>
      <c r="E53" s="334"/>
      <c r="F53" s="334"/>
      <c r="G53" s="334"/>
      <c r="H53" s="334"/>
      <c r="I53" s="334"/>
      <c r="J53" s="334"/>
      <c r="K53" s="334"/>
      <c r="L53" s="334"/>
      <c r="M53" s="334"/>
      <c r="N53" s="334"/>
      <c r="O53" s="46">
        <v>7</v>
      </c>
      <c r="P53" s="29"/>
      <c r="Q53" s="29"/>
      <c r="R53" s="46" t="str">
        <f t="shared" si="10"/>
        <v/>
      </c>
      <c r="S53" s="47"/>
      <c r="T53" s="47"/>
      <c r="U53" s="35" t="str">
        <f t="shared" si="1"/>
        <v/>
      </c>
      <c r="V53" s="47"/>
      <c r="W53" s="47"/>
      <c r="X53" s="47"/>
      <c r="Y53" s="48" t="str">
        <f t="shared" si="15"/>
        <v/>
      </c>
      <c r="Z53" s="34" t="str">
        <f t="shared" si="2"/>
        <v/>
      </c>
      <c r="AA53" s="35" t="str">
        <f t="shared" si="3"/>
        <v/>
      </c>
      <c r="AB53" s="34" t="str">
        <f t="shared" si="4"/>
        <v/>
      </c>
      <c r="AC53" s="35" t="str">
        <f t="shared" si="16"/>
        <v/>
      </c>
      <c r="AD53" s="36" t="str">
        <f t="shared" si="5"/>
        <v/>
      </c>
      <c r="AE53" s="47"/>
      <c r="AF53" s="47"/>
      <c r="AG53" s="29"/>
      <c r="AH53" s="52"/>
      <c r="AI53" s="52"/>
      <c r="AJ53" s="29"/>
      <c r="AK53" s="46"/>
      <c r="AL53" s="46"/>
      <c r="AM53" s="46"/>
      <c r="AN53" s="46"/>
      <c r="AO53" s="46"/>
      <c r="AP53" s="86"/>
      <c r="AQ53" s="46"/>
      <c r="AR53" s="46"/>
      <c r="AS53" s="103"/>
      <c r="AT53" s="46"/>
      <c r="AU53" s="46"/>
      <c r="AV53" s="46"/>
      <c r="AW53" s="104"/>
      <c r="AX53" s="19"/>
      <c r="AY53" s="19"/>
      <c r="AZ53" s="19"/>
      <c r="BA53" s="19"/>
      <c r="BB53" s="19"/>
      <c r="BC53" s="19"/>
      <c r="BD53" s="19"/>
      <c r="BE53" s="19"/>
      <c r="BF53" s="19"/>
      <c r="BG53" s="19"/>
      <c r="BH53" s="19"/>
      <c r="BI53" s="19"/>
      <c r="BJ53" s="19"/>
      <c r="BK53" s="19"/>
      <c r="BL53" s="19"/>
      <c r="BM53" s="19"/>
      <c r="BN53" s="19"/>
      <c r="BO53" s="19"/>
      <c r="BP53" s="19"/>
    </row>
    <row r="54" spans="1:68" ht="39" customHeight="1" x14ac:dyDescent="0.25">
      <c r="A54" s="341"/>
      <c r="B54" s="334"/>
      <c r="C54" s="334"/>
      <c r="D54" s="334"/>
      <c r="E54" s="334"/>
      <c r="F54" s="334"/>
      <c r="G54" s="334"/>
      <c r="H54" s="334"/>
      <c r="I54" s="334"/>
      <c r="J54" s="334"/>
      <c r="K54" s="334"/>
      <c r="L54" s="334"/>
      <c r="M54" s="334"/>
      <c r="N54" s="334"/>
      <c r="O54" s="46">
        <v>8</v>
      </c>
      <c r="P54" s="29"/>
      <c r="Q54" s="29"/>
      <c r="R54" s="46" t="str">
        <f t="shared" si="10"/>
        <v/>
      </c>
      <c r="S54" s="47"/>
      <c r="T54" s="47"/>
      <c r="U54" s="35" t="str">
        <f t="shared" si="1"/>
        <v/>
      </c>
      <c r="V54" s="47"/>
      <c r="W54" s="47"/>
      <c r="X54" s="47"/>
      <c r="Y54" s="48" t="str">
        <f t="shared" si="15"/>
        <v/>
      </c>
      <c r="Z54" s="34" t="str">
        <f t="shared" si="2"/>
        <v/>
      </c>
      <c r="AA54" s="35" t="str">
        <f t="shared" si="3"/>
        <v/>
      </c>
      <c r="AB54" s="34" t="str">
        <f t="shared" si="4"/>
        <v/>
      </c>
      <c r="AC54" s="35" t="str">
        <f t="shared" si="16"/>
        <v/>
      </c>
      <c r="AD54" s="36" t="str">
        <f t="shared" si="5"/>
        <v/>
      </c>
      <c r="AE54" s="47"/>
      <c r="AF54" s="47"/>
      <c r="AG54" s="29"/>
      <c r="AH54" s="52"/>
      <c r="AI54" s="52"/>
      <c r="AJ54" s="29"/>
      <c r="AK54" s="46"/>
      <c r="AL54" s="46"/>
      <c r="AM54" s="46"/>
      <c r="AN54" s="46"/>
      <c r="AO54" s="46"/>
      <c r="AP54" s="46"/>
      <c r="AQ54" s="46"/>
      <c r="AR54" s="46"/>
      <c r="AS54" s="103"/>
      <c r="AT54" s="46"/>
      <c r="AU54" s="46"/>
      <c r="AV54" s="46"/>
      <c r="AW54" s="104"/>
      <c r="AX54" s="19"/>
      <c r="AY54" s="19"/>
      <c r="AZ54" s="19"/>
      <c r="BA54" s="19"/>
      <c r="BB54" s="19"/>
      <c r="BC54" s="19"/>
      <c r="BD54" s="19"/>
      <c r="BE54" s="19"/>
      <c r="BF54" s="19"/>
      <c r="BG54" s="19"/>
      <c r="BH54" s="19"/>
      <c r="BI54" s="19"/>
      <c r="BJ54" s="19"/>
      <c r="BK54" s="19"/>
      <c r="BL54" s="19"/>
      <c r="BM54" s="19"/>
      <c r="BN54" s="19"/>
      <c r="BO54" s="19"/>
      <c r="BP54" s="19"/>
    </row>
    <row r="55" spans="1:68" ht="39" customHeight="1" x14ac:dyDescent="0.25">
      <c r="A55" s="341"/>
      <c r="B55" s="334"/>
      <c r="C55" s="334"/>
      <c r="D55" s="334"/>
      <c r="E55" s="334"/>
      <c r="F55" s="334"/>
      <c r="G55" s="334"/>
      <c r="H55" s="334"/>
      <c r="I55" s="334"/>
      <c r="J55" s="334"/>
      <c r="K55" s="334"/>
      <c r="L55" s="334"/>
      <c r="M55" s="334"/>
      <c r="N55" s="334"/>
      <c r="O55" s="46">
        <v>9</v>
      </c>
      <c r="P55" s="29"/>
      <c r="Q55" s="29"/>
      <c r="R55" s="46" t="str">
        <f t="shared" si="10"/>
        <v/>
      </c>
      <c r="S55" s="47"/>
      <c r="T55" s="47"/>
      <c r="U55" s="35" t="str">
        <f t="shared" si="1"/>
        <v/>
      </c>
      <c r="V55" s="47"/>
      <c r="W55" s="47"/>
      <c r="X55" s="47"/>
      <c r="Y55" s="48" t="str">
        <f t="shared" si="15"/>
        <v/>
      </c>
      <c r="Z55" s="34" t="str">
        <f t="shared" si="2"/>
        <v/>
      </c>
      <c r="AA55" s="35" t="str">
        <f t="shared" si="3"/>
        <v/>
      </c>
      <c r="AB55" s="34" t="str">
        <f t="shared" si="4"/>
        <v/>
      </c>
      <c r="AC55" s="35" t="str">
        <f t="shared" si="16"/>
        <v/>
      </c>
      <c r="AD55" s="36" t="str">
        <f t="shared" si="5"/>
        <v/>
      </c>
      <c r="AE55" s="47"/>
      <c r="AF55" s="47"/>
      <c r="AG55" s="29"/>
      <c r="AH55" s="52"/>
      <c r="AI55" s="52"/>
      <c r="AJ55" s="29"/>
      <c r="AK55" s="46"/>
      <c r="AL55" s="46"/>
      <c r="AM55" s="46"/>
      <c r="AN55" s="46"/>
      <c r="AO55" s="46"/>
      <c r="AP55" s="46"/>
      <c r="AQ55" s="46"/>
      <c r="AR55" s="46"/>
      <c r="AS55" s="103"/>
      <c r="AT55" s="46"/>
      <c r="AU55" s="46"/>
      <c r="AV55" s="46"/>
      <c r="AW55" s="104"/>
      <c r="AX55" s="19"/>
      <c r="AY55" s="19"/>
      <c r="AZ55" s="19"/>
      <c r="BA55" s="19"/>
      <c r="BB55" s="19"/>
      <c r="BC55" s="19"/>
      <c r="BD55" s="19"/>
      <c r="BE55" s="19"/>
      <c r="BF55" s="19"/>
      <c r="BG55" s="19"/>
      <c r="BH55" s="19"/>
      <c r="BI55" s="19"/>
      <c r="BJ55" s="19"/>
      <c r="BK55" s="19"/>
      <c r="BL55" s="19"/>
      <c r="BM55" s="19"/>
      <c r="BN55" s="19"/>
      <c r="BO55" s="19"/>
      <c r="BP55" s="19"/>
    </row>
    <row r="56" spans="1:68" ht="39" customHeight="1" x14ac:dyDescent="0.25">
      <c r="A56" s="342"/>
      <c r="B56" s="335"/>
      <c r="C56" s="335"/>
      <c r="D56" s="335"/>
      <c r="E56" s="335"/>
      <c r="F56" s="335"/>
      <c r="G56" s="335"/>
      <c r="H56" s="335"/>
      <c r="I56" s="335"/>
      <c r="J56" s="335"/>
      <c r="K56" s="335"/>
      <c r="L56" s="335"/>
      <c r="M56" s="335"/>
      <c r="N56" s="335"/>
      <c r="O56" s="57">
        <v>10</v>
      </c>
      <c r="P56" s="58"/>
      <c r="Q56" s="58"/>
      <c r="R56" s="46" t="str">
        <f t="shared" si="10"/>
        <v/>
      </c>
      <c r="S56" s="59"/>
      <c r="T56" s="59"/>
      <c r="U56" s="35" t="str">
        <f t="shared" si="1"/>
        <v/>
      </c>
      <c r="V56" s="59"/>
      <c r="W56" s="59"/>
      <c r="X56" s="59"/>
      <c r="Y56" s="48" t="str">
        <f t="shared" si="15"/>
        <v/>
      </c>
      <c r="Z56" s="34" t="str">
        <f t="shared" si="2"/>
        <v/>
      </c>
      <c r="AA56" s="35" t="str">
        <f t="shared" si="3"/>
        <v/>
      </c>
      <c r="AB56" s="34" t="str">
        <f t="shared" si="4"/>
        <v/>
      </c>
      <c r="AC56" s="35" t="str">
        <f t="shared" si="16"/>
        <v/>
      </c>
      <c r="AD56" s="36" t="str">
        <f t="shared" si="5"/>
        <v/>
      </c>
      <c r="AE56" s="59"/>
      <c r="AF56" s="59"/>
      <c r="AG56" s="58"/>
      <c r="AH56" s="60"/>
      <c r="AI56" s="60"/>
      <c r="AJ56" s="58"/>
      <c r="AK56" s="57"/>
      <c r="AL56" s="57"/>
      <c r="AM56" s="57"/>
      <c r="AN56" s="57"/>
      <c r="AO56" s="57"/>
      <c r="AP56" s="57"/>
      <c r="AQ56" s="57"/>
      <c r="AR56" s="57"/>
      <c r="AS56" s="105"/>
      <c r="AT56" s="57"/>
      <c r="AU56" s="57"/>
      <c r="AV56" s="57"/>
      <c r="AW56" s="106"/>
      <c r="AX56" s="19"/>
      <c r="AY56" s="19"/>
      <c r="AZ56" s="19"/>
      <c r="BA56" s="19"/>
      <c r="BB56" s="19"/>
      <c r="BC56" s="19"/>
      <c r="BD56" s="19"/>
      <c r="BE56" s="19"/>
      <c r="BF56" s="19"/>
      <c r="BG56" s="19"/>
      <c r="BH56" s="19"/>
      <c r="BI56" s="19"/>
      <c r="BJ56" s="19"/>
      <c r="BK56" s="19"/>
      <c r="BL56" s="19"/>
      <c r="BM56" s="19"/>
      <c r="BN56" s="19"/>
      <c r="BO56" s="19"/>
      <c r="BP56" s="19"/>
    </row>
    <row r="57" spans="1:68" ht="233.25" customHeight="1" x14ac:dyDescent="0.25">
      <c r="A57" s="340">
        <v>6</v>
      </c>
      <c r="B57" s="333" t="s">
        <v>377</v>
      </c>
      <c r="C57" s="333" t="s">
        <v>109</v>
      </c>
      <c r="D57" s="333" t="s">
        <v>378</v>
      </c>
      <c r="E57" s="333" t="s">
        <v>379</v>
      </c>
      <c r="F57" s="333" t="s">
        <v>380</v>
      </c>
      <c r="G57" s="336">
        <v>30</v>
      </c>
      <c r="H57" s="337" t="str">
        <f>IF(G57&lt;=0,"",IF(G57&lt;=2,"Muy Baja",IF(G57&lt;=24,"Baja",IF(G57&lt;=500,"Media",IF(G57&lt;=5000,"Alta","Muy Alta")))))</f>
        <v>Media</v>
      </c>
      <c r="I57" s="338">
        <f>IF(H57="","",IF(H57="Muy Baja",0.2,IF(H57="Baja",0.4,IF(H57="Media",0.6,IF(H57="Alta",0.8,IF(H57="Muy Alta",1,))))))</f>
        <v>0.6</v>
      </c>
      <c r="J57" s="338" t="s">
        <v>173</v>
      </c>
      <c r="K57" s="338" t="str">
        <f>IF(J57='Tabla Impacto corrupción '!$B$5,'Tabla Impacto corrupción '!$C$5,IF(J57='Tabla Impacto corrupción '!$B$6,'Tabla Impacto corrupción '!$C$6,IF(J57='Tabla Impacto corrupción '!$B$7,'Tabla Impacto corrupción '!$C$7)))</f>
        <v>Entre 6 y 11 es MAYOR</v>
      </c>
      <c r="L57" s="337" t="str">
        <f>IF(J57='Tabla Impacto corrupción '!$B$5,"Moderado",IF(J57='Tabla Impacto corrupción '!$B$6,"Mayor",IF(J57='Tabla Impacto corrupción '!$B$7,"Catastrófico")))</f>
        <v>Mayor</v>
      </c>
      <c r="M57" s="338">
        <f>IF(L57="","",IF(L57="Leve",0.2,IF(L57="Menor",0.4,IF(L57="Moderado",0.6,IF(L57="Mayor",0.8,IF(L57="Catastrófico",1,))))))</f>
        <v>0.8</v>
      </c>
      <c r="N57" s="339" t="str">
        <f>IF(OR(AND(H57="Muy Baja",L57="Leve"),AND(H57="Muy Baja",L57="Menor"),AND(H57="Baja",L57="Leve")),"Bajo",IF(OR(AND(H57="Muy baja",L57="Moderado"),AND(H57="Baja",L57="Menor"),AND(H57="Baja",L57="Moderado"),AND(H57="Media",L57="Leve"),AND(H57="Media",L57="Menor"),AND(H57="Media",L57="Moderado"),AND(H57="Alta",L57="Leve"),AND(H57="Alta",L57="Menor")),"Moderado",IF(OR(AND(H57="Muy Baja",L57="Mayor"),AND(H57="Baja",L57="Mayor"),AND(H57="Media",L57="Mayor"),AND(H57="Alta",L57="Moderado"),AND(H57="Alta",L57="Mayor"),AND(H57="Muy Alta",L57="Leve"),AND(H57="Muy Alta",L57="Menor"),AND(H57="Muy Alta",L57="Moderado"),AND(H57="Muy Alta",L57="Mayor")),"Alto",IF(OR(AND(H57="Muy Baja",L57="Catastrófico"),AND(H57="Baja",L57="Catastrófico"),AND(H57="Media",L57="Catastrófico"),AND(H57="Alta",L57="Catastrófico"),AND(H57="Muy Alta",L57="Catastrófico")),"Extremo",""))))</f>
        <v>Alto</v>
      </c>
      <c r="O57" s="27">
        <v>1</v>
      </c>
      <c r="P57" s="28" t="s">
        <v>381</v>
      </c>
      <c r="Q57" s="29" t="s">
        <v>382</v>
      </c>
      <c r="R57" s="27" t="str">
        <f t="shared" si="10"/>
        <v>Probabilidad</v>
      </c>
      <c r="S57" s="30" t="s">
        <v>116</v>
      </c>
      <c r="T57" s="30" t="s">
        <v>117</v>
      </c>
      <c r="U57" s="31" t="str">
        <f t="shared" si="1"/>
        <v>40%</v>
      </c>
      <c r="V57" s="30" t="s">
        <v>118</v>
      </c>
      <c r="W57" s="30" t="s">
        <v>119</v>
      </c>
      <c r="X57" s="30" t="s">
        <v>120</v>
      </c>
      <c r="Y57" s="32">
        <f>IFERROR(IF(R57="Probabilidad",(I57-(+I57*U57)),IF(R57="Impacto",I57,"")),"")</f>
        <v>0.36</v>
      </c>
      <c r="Z57" s="33" t="str">
        <f t="shared" si="2"/>
        <v>Baja</v>
      </c>
      <c r="AA57" s="31">
        <f t="shared" si="3"/>
        <v>0.36</v>
      </c>
      <c r="AB57" s="33" t="str">
        <f t="shared" si="4"/>
        <v>Mayor</v>
      </c>
      <c r="AC57" s="31">
        <f>IFERROR(IF(R57="Impacto",(M57-(+M57*U57)),IF(R57="Probabilidad",M57,"")),"")</f>
        <v>0.8</v>
      </c>
      <c r="AD57" s="65" t="str">
        <f t="shared" si="5"/>
        <v>Alto</v>
      </c>
      <c r="AE57" s="30" t="s">
        <v>121</v>
      </c>
      <c r="AF57" s="29" t="s">
        <v>383</v>
      </c>
      <c r="AG57" s="29" t="s">
        <v>384</v>
      </c>
      <c r="AH57" s="49" t="s">
        <v>385</v>
      </c>
      <c r="AI57" s="38"/>
      <c r="AJ57" s="28"/>
      <c r="AK57" s="27" t="s">
        <v>125</v>
      </c>
      <c r="AL57" s="107" t="s">
        <v>386</v>
      </c>
      <c r="AM57" s="108" t="s">
        <v>387</v>
      </c>
      <c r="AN57" s="29" t="s">
        <v>388</v>
      </c>
      <c r="AO57" s="28" t="s">
        <v>389</v>
      </c>
      <c r="AP57" s="109" t="s">
        <v>390</v>
      </c>
      <c r="AQ57" s="110" t="s">
        <v>391</v>
      </c>
      <c r="AR57" s="109" t="s">
        <v>392</v>
      </c>
      <c r="AS57" s="109" t="s">
        <v>393</v>
      </c>
      <c r="AT57" s="111" t="s">
        <v>394</v>
      </c>
      <c r="AU57" s="77" t="s">
        <v>395</v>
      </c>
      <c r="AV57" s="28" t="s">
        <v>396</v>
      </c>
      <c r="AW57" s="481" t="s">
        <v>729</v>
      </c>
      <c r="AX57" s="19"/>
      <c r="AY57" s="19"/>
      <c r="AZ57" s="19"/>
      <c r="BA57" s="19"/>
      <c r="BB57" s="19"/>
      <c r="BC57" s="19"/>
      <c r="BD57" s="19"/>
      <c r="BE57" s="19"/>
      <c r="BF57" s="19"/>
      <c r="BG57" s="19"/>
      <c r="BH57" s="19"/>
      <c r="BI57" s="19"/>
      <c r="BJ57" s="19"/>
      <c r="BK57" s="19"/>
      <c r="BL57" s="19"/>
      <c r="BM57" s="19"/>
      <c r="BN57" s="19"/>
      <c r="BO57" s="19"/>
      <c r="BP57" s="19"/>
    </row>
    <row r="58" spans="1:68" ht="120" x14ac:dyDescent="0.25">
      <c r="A58" s="341"/>
      <c r="B58" s="334"/>
      <c r="C58" s="334"/>
      <c r="D58" s="334"/>
      <c r="E58" s="334"/>
      <c r="F58" s="334"/>
      <c r="G58" s="334"/>
      <c r="H58" s="334"/>
      <c r="I58" s="334"/>
      <c r="J58" s="334"/>
      <c r="K58" s="334"/>
      <c r="L58" s="334"/>
      <c r="M58" s="334"/>
      <c r="N58" s="334"/>
      <c r="O58" s="46">
        <v>2</v>
      </c>
      <c r="P58" s="29" t="s">
        <v>397</v>
      </c>
      <c r="Q58" s="29" t="s">
        <v>382</v>
      </c>
      <c r="R58" s="46" t="str">
        <f t="shared" si="10"/>
        <v>Probabilidad</v>
      </c>
      <c r="S58" s="47" t="s">
        <v>116</v>
      </c>
      <c r="T58" s="47" t="s">
        <v>117</v>
      </c>
      <c r="U58" s="35" t="str">
        <f t="shared" si="1"/>
        <v>40%</v>
      </c>
      <c r="V58" s="47" t="s">
        <v>118</v>
      </c>
      <c r="W58" s="47" t="s">
        <v>154</v>
      </c>
      <c r="X58" s="47" t="s">
        <v>120</v>
      </c>
      <c r="Y58" s="48">
        <f>IFERROR(IF(AND(R57="Probabilidad",R58="Probabilidad"),(AA57-(+AA57*U58)),IF(R58="Probabilidad",(I57-(+I57*U58)),IF(R58="Impacto",AA57,""))),"")</f>
        <v>0.216</v>
      </c>
      <c r="Z58" s="34" t="str">
        <f t="shared" si="2"/>
        <v>Baja</v>
      </c>
      <c r="AA58" s="35">
        <f t="shared" si="3"/>
        <v>0.216</v>
      </c>
      <c r="AB58" s="34" t="str">
        <f t="shared" si="4"/>
        <v>Mayor</v>
      </c>
      <c r="AC58" s="35">
        <f>IFERROR(IF(AND(R57="Impacto",R58="Impacto"),(AC57-(+AC57*U58)),IF(R58="Impacto",($M$57-(+$M$57*U58)),IF(R58="Probabilidad",AC57,""))),"")</f>
        <v>0.8</v>
      </c>
      <c r="AD58" s="36" t="str">
        <f t="shared" si="5"/>
        <v>Alto</v>
      </c>
      <c r="AE58" s="47" t="s">
        <v>121</v>
      </c>
      <c r="AF58" s="29"/>
      <c r="AG58" s="29"/>
      <c r="AH58" s="52"/>
      <c r="AI58" s="52"/>
      <c r="AJ58" s="29"/>
      <c r="AK58" s="46"/>
      <c r="AL58" s="98" t="s">
        <v>398</v>
      </c>
      <c r="AM58" s="113" t="s">
        <v>399</v>
      </c>
      <c r="AN58" s="29" t="s">
        <v>400</v>
      </c>
      <c r="AO58" s="29" t="s">
        <v>401</v>
      </c>
      <c r="AP58" s="114" t="s">
        <v>402</v>
      </c>
      <c r="AQ58" s="115" t="s">
        <v>403</v>
      </c>
      <c r="AR58" s="114" t="s">
        <v>404</v>
      </c>
      <c r="AS58" s="29" t="s">
        <v>405</v>
      </c>
      <c r="AT58" s="111" t="s">
        <v>406</v>
      </c>
      <c r="AU58" s="77" t="s">
        <v>407</v>
      </c>
      <c r="AV58" s="28" t="s">
        <v>408</v>
      </c>
      <c r="AW58" s="482" t="s">
        <v>730</v>
      </c>
      <c r="AX58" s="19"/>
      <c r="AY58" s="19"/>
      <c r="AZ58" s="19"/>
      <c r="BA58" s="19"/>
      <c r="BB58" s="19"/>
      <c r="BC58" s="19"/>
      <c r="BD58" s="19"/>
      <c r="BE58" s="19"/>
      <c r="BF58" s="19"/>
      <c r="BG58" s="19"/>
      <c r="BH58" s="19"/>
      <c r="BI58" s="19"/>
      <c r="BJ58" s="19"/>
      <c r="BK58" s="19"/>
      <c r="BL58" s="19"/>
      <c r="BM58" s="19"/>
      <c r="BN58" s="19"/>
      <c r="BO58" s="19"/>
      <c r="BP58" s="19"/>
    </row>
    <row r="59" spans="1:68" ht="161.25" customHeight="1" x14ac:dyDescent="0.25">
      <c r="A59" s="341"/>
      <c r="B59" s="334"/>
      <c r="C59" s="334"/>
      <c r="D59" s="334"/>
      <c r="E59" s="334"/>
      <c r="F59" s="334"/>
      <c r="G59" s="334"/>
      <c r="H59" s="334"/>
      <c r="I59" s="334"/>
      <c r="J59" s="334"/>
      <c r="K59" s="334"/>
      <c r="L59" s="334"/>
      <c r="M59" s="334"/>
      <c r="N59" s="334"/>
      <c r="O59" s="46">
        <v>3</v>
      </c>
      <c r="P59" s="29" t="s">
        <v>188</v>
      </c>
      <c r="Q59" s="29" t="s">
        <v>189</v>
      </c>
      <c r="R59" s="46" t="str">
        <f t="shared" si="10"/>
        <v>Probabilidad</v>
      </c>
      <c r="S59" s="47" t="s">
        <v>116</v>
      </c>
      <c r="T59" s="47" t="s">
        <v>117</v>
      </c>
      <c r="U59" s="35" t="str">
        <f t="shared" si="1"/>
        <v>40%</v>
      </c>
      <c r="V59" s="47" t="s">
        <v>118</v>
      </c>
      <c r="W59" s="47" t="s">
        <v>119</v>
      </c>
      <c r="X59" s="47" t="s">
        <v>120</v>
      </c>
      <c r="Y59" s="48">
        <f t="shared" ref="Y59:Y66" si="17">IFERROR(IF(AND(R58="Probabilidad",R59="Probabilidad"),(AA58-(+AA58*U59)),IF(AND(R58="Impacto",R59="Probabilidad"),(AA57-(+AA57*U59)),IF(R59="Impacto",AA58,""))),"")</f>
        <v>0.12959999999999999</v>
      </c>
      <c r="Z59" s="34" t="str">
        <f t="shared" si="2"/>
        <v>Muy Baja</v>
      </c>
      <c r="AA59" s="35">
        <f t="shared" si="3"/>
        <v>0.12959999999999999</v>
      </c>
      <c r="AB59" s="34" t="str">
        <f t="shared" si="4"/>
        <v>Mayor</v>
      </c>
      <c r="AC59" s="35">
        <f t="shared" ref="AC59:AC66" si="18">IFERROR(IF(AND(R58="Impacto",R59="Impacto"),(AC58-(+AC58*U59)),IF(AND(R58="Probabilidad",R59="Impacto"),(AC57-(+AC57*U59)),IF(R59="Probabilidad",AC58,""))),"")</f>
        <v>0.8</v>
      </c>
      <c r="AD59" s="36" t="str">
        <f t="shared" si="5"/>
        <v>Alto</v>
      </c>
      <c r="AE59" s="47" t="s">
        <v>409</v>
      </c>
      <c r="AF59" s="29" t="s">
        <v>410</v>
      </c>
      <c r="AG59" s="29" t="s">
        <v>411</v>
      </c>
      <c r="AH59" s="52" t="s">
        <v>141</v>
      </c>
      <c r="AI59" s="52"/>
      <c r="AJ59" s="29"/>
      <c r="AK59" s="27" t="s">
        <v>125</v>
      </c>
      <c r="AL59" s="40" t="s">
        <v>412</v>
      </c>
      <c r="AM59" s="116"/>
      <c r="AN59" s="29" t="s">
        <v>413</v>
      </c>
      <c r="AO59" s="29" t="s">
        <v>414</v>
      </c>
      <c r="AP59" s="73" t="s">
        <v>195</v>
      </c>
      <c r="AQ59" s="74" t="s">
        <v>196</v>
      </c>
      <c r="AR59" s="40" t="s">
        <v>253</v>
      </c>
      <c r="AS59" s="75" t="s">
        <v>415</v>
      </c>
      <c r="AT59" s="111" t="s">
        <v>199</v>
      </c>
      <c r="AU59" s="77" t="s">
        <v>416</v>
      </c>
      <c r="AV59" s="42" t="s">
        <v>254</v>
      </c>
      <c r="AW59" s="482" t="s">
        <v>731</v>
      </c>
      <c r="AX59" s="19"/>
      <c r="AY59" s="19"/>
      <c r="AZ59" s="19"/>
      <c r="BA59" s="19"/>
      <c r="BB59" s="19"/>
      <c r="BC59" s="19"/>
      <c r="BD59" s="19"/>
      <c r="BE59" s="19"/>
      <c r="BF59" s="19"/>
      <c r="BG59" s="19"/>
      <c r="BH59" s="19"/>
      <c r="BI59" s="19"/>
      <c r="BJ59" s="19"/>
      <c r="BK59" s="19"/>
      <c r="BL59" s="19"/>
      <c r="BM59" s="19"/>
      <c r="BN59" s="19"/>
      <c r="BO59" s="19"/>
      <c r="BP59" s="19"/>
    </row>
    <row r="60" spans="1:68" ht="211.5" customHeight="1" thickBot="1" x14ac:dyDescent="0.3">
      <c r="A60" s="341"/>
      <c r="B60" s="334"/>
      <c r="C60" s="334"/>
      <c r="D60" s="334"/>
      <c r="E60" s="334"/>
      <c r="F60" s="334"/>
      <c r="G60" s="334"/>
      <c r="H60" s="334"/>
      <c r="I60" s="334"/>
      <c r="J60" s="334"/>
      <c r="K60" s="334"/>
      <c r="L60" s="334"/>
      <c r="M60" s="334"/>
      <c r="N60" s="334"/>
      <c r="O60" s="46">
        <v>4</v>
      </c>
      <c r="P60" s="29" t="s">
        <v>417</v>
      </c>
      <c r="Q60" s="29" t="s">
        <v>215</v>
      </c>
      <c r="R60" s="46" t="str">
        <f t="shared" si="10"/>
        <v>Probabilidad</v>
      </c>
      <c r="S60" s="47" t="s">
        <v>116</v>
      </c>
      <c r="T60" s="47" t="s">
        <v>117</v>
      </c>
      <c r="U60" s="35"/>
      <c r="V60" s="47" t="s">
        <v>118</v>
      </c>
      <c r="W60" s="47" t="s">
        <v>154</v>
      </c>
      <c r="X60" s="47" t="s">
        <v>120</v>
      </c>
      <c r="Y60" s="48">
        <f t="shared" si="17"/>
        <v>0.12959999999999999</v>
      </c>
      <c r="Z60" s="34" t="str">
        <f t="shared" si="2"/>
        <v>Muy Baja</v>
      </c>
      <c r="AA60" s="35">
        <f t="shared" si="3"/>
        <v>0.12959999999999999</v>
      </c>
      <c r="AB60" s="34" t="str">
        <f t="shared" si="4"/>
        <v>Mayor</v>
      </c>
      <c r="AC60" s="35">
        <f t="shared" si="18"/>
        <v>0.8</v>
      </c>
      <c r="AD60" s="36" t="str">
        <f t="shared" si="5"/>
        <v>Alto</v>
      </c>
      <c r="AE60" s="47" t="s">
        <v>121</v>
      </c>
      <c r="AF60" s="29"/>
      <c r="AG60" s="29"/>
      <c r="AH60" s="46"/>
      <c r="AI60" s="52"/>
      <c r="AJ60" s="29"/>
      <c r="AK60" s="46"/>
      <c r="AL60" s="29" t="s">
        <v>418</v>
      </c>
      <c r="AM60" s="117" t="s">
        <v>419</v>
      </c>
      <c r="AN60" s="29" t="s">
        <v>420</v>
      </c>
      <c r="AO60" s="118" t="s">
        <v>421</v>
      </c>
      <c r="AP60" s="119" t="s">
        <v>422</v>
      </c>
      <c r="AQ60" s="120" t="s">
        <v>423</v>
      </c>
      <c r="AR60" s="40" t="s">
        <v>424</v>
      </c>
      <c r="AS60" s="75" t="s">
        <v>425</v>
      </c>
      <c r="AT60" s="121" t="s">
        <v>422</v>
      </c>
      <c r="AU60" s="483" t="s">
        <v>426</v>
      </c>
      <c r="AV60" s="29" t="s">
        <v>427</v>
      </c>
      <c r="AW60" s="482" t="s">
        <v>732</v>
      </c>
      <c r="AX60" s="19"/>
      <c r="AY60" s="19"/>
      <c r="AZ60" s="19"/>
      <c r="BA60" s="19"/>
      <c r="BB60" s="19"/>
      <c r="BC60" s="19"/>
      <c r="BD60" s="19"/>
      <c r="BE60" s="19"/>
      <c r="BF60" s="19"/>
      <c r="BG60" s="19"/>
      <c r="BH60" s="19"/>
      <c r="BI60" s="19"/>
      <c r="BJ60" s="19"/>
      <c r="BK60" s="19"/>
      <c r="BL60" s="19"/>
      <c r="BM60" s="19"/>
      <c r="BN60" s="19"/>
      <c r="BO60" s="19"/>
      <c r="BP60" s="19"/>
    </row>
    <row r="61" spans="1:68" ht="186" customHeight="1" thickBot="1" x14ac:dyDescent="0.3">
      <c r="A61" s="341"/>
      <c r="B61" s="334"/>
      <c r="C61" s="334"/>
      <c r="D61" s="334"/>
      <c r="E61" s="334"/>
      <c r="F61" s="334"/>
      <c r="G61" s="334"/>
      <c r="H61" s="334"/>
      <c r="I61" s="334"/>
      <c r="J61" s="334"/>
      <c r="K61" s="334"/>
      <c r="L61" s="334"/>
      <c r="M61" s="334"/>
      <c r="N61" s="334"/>
      <c r="O61" s="46">
        <v>5</v>
      </c>
      <c r="P61" s="29" t="s">
        <v>428</v>
      </c>
      <c r="Q61" s="29" t="s">
        <v>215</v>
      </c>
      <c r="R61" s="46" t="str">
        <f t="shared" si="10"/>
        <v>Probabilidad</v>
      </c>
      <c r="S61" s="47" t="s">
        <v>116</v>
      </c>
      <c r="T61" s="47" t="s">
        <v>117</v>
      </c>
      <c r="U61" s="35"/>
      <c r="V61" s="47" t="s">
        <v>118</v>
      </c>
      <c r="W61" s="47" t="s">
        <v>154</v>
      </c>
      <c r="X61" s="47" t="s">
        <v>120</v>
      </c>
      <c r="Y61" s="48">
        <f t="shared" si="17"/>
        <v>0.12959999999999999</v>
      </c>
      <c r="Z61" s="34" t="str">
        <f t="shared" si="2"/>
        <v>Muy Baja</v>
      </c>
      <c r="AA61" s="35">
        <f t="shared" si="3"/>
        <v>0.12959999999999999</v>
      </c>
      <c r="AB61" s="34" t="str">
        <f t="shared" si="4"/>
        <v>Mayor</v>
      </c>
      <c r="AC61" s="35">
        <f t="shared" si="18"/>
        <v>0.8</v>
      </c>
      <c r="AD61" s="36" t="str">
        <f t="shared" si="5"/>
        <v>Alto</v>
      </c>
      <c r="AE61" s="47" t="s">
        <v>121</v>
      </c>
      <c r="AF61" s="29" t="s">
        <v>429</v>
      </c>
      <c r="AG61" s="123" t="s">
        <v>430</v>
      </c>
      <c r="AH61" s="124" t="s">
        <v>431</v>
      </c>
      <c r="AI61" s="125"/>
      <c r="AJ61" s="123"/>
      <c r="AK61" s="27" t="s">
        <v>125</v>
      </c>
      <c r="AL61" s="98" t="s">
        <v>432</v>
      </c>
      <c r="AM61" s="113" t="s">
        <v>433</v>
      </c>
      <c r="AN61" s="29" t="s">
        <v>434</v>
      </c>
      <c r="AO61" s="29" t="s">
        <v>435</v>
      </c>
      <c r="AP61" s="126" t="s">
        <v>436</v>
      </c>
      <c r="AQ61" s="127" t="s">
        <v>437</v>
      </c>
      <c r="AR61" s="40" t="s">
        <v>438</v>
      </c>
      <c r="AS61" s="75" t="s">
        <v>439</v>
      </c>
      <c r="AT61" s="121" t="s">
        <v>440</v>
      </c>
      <c r="AU61" s="122" t="s">
        <v>441</v>
      </c>
      <c r="AV61" s="29" t="s">
        <v>442</v>
      </c>
      <c r="AW61" s="482" t="s">
        <v>733</v>
      </c>
      <c r="AX61" s="19"/>
      <c r="AY61" s="19"/>
      <c r="AZ61" s="19"/>
      <c r="BA61" s="19"/>
      <c r="BB61" s="19"/>
      <c r="BC61" s="19"/>
      <c r="BD61" s="19"/>
      <c r="BE61" s="19"/>
      <c r="BF61" s="19"/>
      <c r="BG61" s="19"/>
      <c r="BH61" s="19"/>
      <c r="BI61" s="19"/>
      <c r="BJ61" s="19"/>
      <c r="BK61" s="19"/>
      <c r="BL61" s="19"/>
      <c r="BM61" s="19"/>
      <c r="BN61" s="19"/>
      <c r="BO61" s="19"/>
      <c r="BP61" s="19"/>
    </row>
    <row r="62" spans="1:68" ht="121.5" customHeight="1" x14ac:dyDescent="0.25">
      <c r="A62" s="341"/>
      <c r="B62" s="334"/>
      <c r="C62" s="334"/>
      <c r="D62" s="334"/>
      <c r="E62" s="334"/>
      <c r="F62" s="334"/>
      <c r="G62" s="334"/>
      <c r="H62" s="334"/>
      <c r="I62" s="334"/>
      <c r="J62" s="334"/>
      <c r="K62" s="334"/>
      <c r="L62" s="334"/>
      <c r="M62" s="334"/>
      <c r="N62" s="334"/>
      <c r="O62" s="46">
        <v>6</v>
      </c>
      <c r="P62" s="29" t="s">
        <v>255</v>
      </c>
      <c r="Q62" s="29" t="s">
        <v>443</v>
      </c>
      <c r="R62" s="46" t="str">
        <f t="shared" si="10"/>
        <v>Probabilidad</v>
      </c>
      <c r="S62" s="47" t="s">
        <v>116</v>
      </c>
      <c r="T62" s="47" t="s">
        <v>117</v>
      </c>
      <c r="U62" s="35"/>
      <c r="V62" s="47" t="s">
        <v>176</v>
      </c>
      <c r="W62" s="47" t="s">
        <v>154</v>
      </c>
      <c r="X62" s="47" t="s">
        <v>120</v>
      </c>
      <c r="Y62" s="48">
        <f t="shared" si="17"/>
        <v>0.12959999999999999</v>
      </c>
      <c r="Z62" s="34" t="str">
        <f t="shared" si="2"/>
        <v>Muy Baja</v>
      </c>
      <c r="AA62" s="35">
        <f t="shared" si="3"/>
        <v>0.12959999999999999</v>
      </c>
      <c r="AB62" s="34" t="str">
        <f t="shared" si="4"/>
        <v>Mayor</v>
      </c>
      <c r="AC62" s="35">
        <f t="shared" si="18"/>
        <v>0.8</v>
      </c>
      <c r="AD62" s="36" t="str">
        <f t="shared" si="5"/>
        <v>Alto</v>
      </c>
      <c r="AE62" s="47" t="s">
        <v>121</v>
      </c>
      <c r="AF62" s="47"/>
      <c r="AG62" s="29"/>
      <c r="AH62" s="52"/>
      <c r="AI62" s="52"/>
      <c r="AJ62" s="29"/>
      <c r="AK62" s="46"/>
      <c r="AL62" s="40" t="s">
        <v>256</v>
      </c>
      <c r="AM62" s="97" t="s">
        <v>444</v>
      </c>
      <c r="AN62" s="29" t="s">
        <v>258</v>
      </c>
      <c r="AO62" s="29" t="s">
        <v>445</v>
      </c>
      <c r="AP62" s="29" t="s">
        <v>260</v>
      </c>
      <c r="AQ62" s="128" t="s">
        <v>446</v>
      </c>
      <c r="AR62" s="40" t="s">
        <v>447</v>
      </c>
      <c r="AS62" s="29" t="s">
        <v>448</v>
      </c>
      <c r="AT62" s="129" t="s">
        <v>449</v>
      </c>
      <c r="AU62" s="130" t="s">
        <v>450</v>
      </c>
      <c r="AV62" s="68" t="s">
        <v>451</v>
      </c>
      <c r="AW62" s="482" t="s">
        <v>734</v>
      </c>
      <c r="AX62" s="19"/>
      <c r="AY62" s="19"/>
      <c r="AZ62" s="19"/>
      <c r="BA62" s="19"/>
      <c r="BB62" s="19"/>
      <c r="BC62" s="19"/>
      <c r="BD62" s="19"/>
      <c r="BE62" s="19"/>
      <c r="BF62" s="19"/>
      <c r="BG62" s="19"/>
      <c r="BH62" s="19"/>
      <c r="BI62" s="19"/>
      <c r="BJ62" s="19"/>
      <c r="BK62" s="19"/>
      <c r="BL62" s="19"/>
      <c r="BM62" s="19"/>
      <c r="BN62" s="19"/>
      <c r="BO62" s="19"/>
      <c r="BP62" s="19"/>
    </row>
    <row r="63" spans="1:68" ht="39" customHeight="1" x14ac:dyDescent="0.25">
      <c r="A63" s="341"/>
      <c r="B63" s="334"/>
      <c r="C63" s="334"/>
      <c r="D63" s="334"/>
      <c r="E63" s="334"/>
      <c r="F63" s="334"/>
      <c r="G63" s="334"/>
      <c r="H63" s="334"/>
      <c r="I63" s="334"/>
      <c r="J63" s="334"/>
      <c r="K63" s="334"/>
      <c r="L63" s="334"/>
      <c r="M63" s="334"/>
      <c r="N63" s="334"/>
      <c r="O63" s="46">
        <v>7</v>
      </c>
      <c r="P63" s="29"/>
      <c r="Q63" s="29"/>
      <c r="R63" s="46" t="str">
        <f t="shared" si="10"/>
        <v/>
      </c>
      <c r="S63" s="47"/>
      <c r="T63" s="47"/>
      <c r="U63" s="35"/>
      <c r="V63" s="47"/>
      <c r="W63" s="47"/>
      <c r="X63" s="47"/>
      <c r="Y63" s="48" t="str">
        <f t="shared" si="17"/>
        <v/>
      </c>
      <c r="Z63" s="34" t="str">
        <f t="shared" si="2"/>
        <v/>
      </c>
      <c r="AA63" s="35" t="str">
        <f t="shared" si="3"/>
        <v/>
      </c>
      <c r="AB63" s="34" t="str">
        <f t="shared" si="4"/>
        <v/>
      </c>
      <c r="AC63" s="35" t="str">
        <f t="shared" si="18"/>
        <v/>
      </c>
      <c r="AD63" s="36" t="str">
        <f t="shared" si="5"/>
        <v/>
      </c>
      <c r="AE63" s="47"/>
      <c r="AF63" s="47"/>
      <c r="AG63" s="29"/>
      <c r="AH63" s="52"/>
      <c r="AI63" s="52"/>
      <c r="AJ63" s="29"/>
      <c r="AK63" s="46"/>
      <c r="AL63" s="46"/>
      <c r="AM63" s="46"/>
      <c r="AN63" s="46"/>
      <c r="AO63" s="46"/>
      <c r="AP63" s="46"/>
      <c r="AQ63" s="46"/>
      <c r="AR63" s="46"/>
      <c r="AS63" s="103"/>
      <c r="AT63" s="46"/>
      <c r="AU63" s="46"/>
      <c r="AV63" s="46"/>
      <c r="AW63" s="104"/>
      <c r="AX63" s="19"/>
      <c r="AY63" s="19"/>
      <c r="AZ63" s="19"/>
      <c r="BA63" s="19"/>
      <c r="BB63" s="19"/>
      <c r="BC63" s="19"/>
      <c r="BD63" s="19"/>
      <c r="BE63" s="19"/>
      <c r="BF63" s="19"/>
      <c r="BG63" s="19"/>
      <c r="BH63" s="19"/>
      <c r="BI63" s="19"/>
      <c r="BJ63" s="19"/>
      <c r="BK63" s="19"/>
      <c r="BL63" s="19"/>
      <c r="BM63" s="19"/>
      <c r="BN63" s="19"/>
      <c r="BO63" s="19"/>
      <c r="BP63" s="19"/>
    </row>
    <row r="64" spans="1:68" ht="39" customHeight="1" x14ac:dyDescent="0.25">
      <c r="A64" s="341"/>
      <c r="B64" s="334"/>
      <c r="C64" s="334"/>
      <c r="D64" s="334"/>
      <c r="E64" s="334"/>
      <c r="F64" s="334"/>
      <c r="G64" s="334"/>
      <c r="H64" s="334"/>
      <c r="I64" s="334"/>
      <c r="J64" s="334"/>
      <c r="K64" s="334"/>
      <c r="L64" s="334"/>
      <c r="M64" s="334"/>
      <c r="N64" s="334"/>
      <c r="O64" s="46">
        <v>8</v>
      </c>
      <c r="P64" s="29"/>
      <c r="Q64" s="29"/>
      <c r="R64" s="46" t="str">
        <f t="shared" si="10"/>
        <v/>
      </c>
      <c r="S64" s="47"/>
      <c r="T64" s="47"/>
      <c r="U64" s="35"/>
      <c r="V64" s="47"/>
      <c r="W64" s="47"/>
      <c r="X64" s="47"/>
      <c r="Y64" s="48" t="str">
        <f t="shared" si="17"/>
        <v/>
      </c>
      <c r="Z64" s="34" t="str">
        <f t="shared" si="2"/>
        <v/>
      </c>
      <c r="AA64" s="35" t="str">
        <f t="shared" si="3"/>
        <v/>
      </c>
      <c r="AB64" s="34" t="str">
        <f t="shared" si="4"/>
        <v/>
      </c>
      <c r="AC64" s="35" t="str">
        <f t="shared" si="18"/>
        <v/>
      </c>
      <c r="AD64" s="36" t="str">
        <f t="shared" si="5"/>
        <v/>
      </c>
      <c r="AE64" s="47"/>
      <c r="AF64" s="47"/>
      <c r="AG64" s="29"/>
      <c r="AH64" s="52"/>
      <c r="AI64" s="52"/>
      <c r="AJ64" s="29"/>
      <c r="AK64" s="46"/>
      <c r="AL64" s="46"/>
      <c r="AM64" s="46"/>
      <c r="AN64" s="46"/>
      <c r="AO64" s="46"/>
      <c r="AP64" s="46"/>
      <c r="AQ64" s="46"/>
      <c r="AR64" s="46"/>
      <c r="AS64" s="103"/>
      <c r="AT64" s="46"/>
      <c r="AU64" s="46"/>
      <c r="AV64" s="46"/>
      <c r="AW64" s="104"/>
      <c r="AX64" s="19"/>
      <c r="AY64" s="19"/>
      <c r="AZ64" s="19"/>
      <c r="BA64" s="19"/>
      <c r="BB64" s="19"/>
      <c r="BC64" s="19"/>
      <c r="BD64" s="19"/>
      <c r="BE64" s="19"/>
      <c r="BF64" s="19"/>
      <c r="BG64" s="19"/>
      <c r="BH64" s="19"/>
      <c r="BI64" s="19"/>
      <c r="BJ64" s="19"/>
      <c r="BK64" s="19"/>
      <c r="BL64" s="19"/>
      <c r="BM64" s="19"/>
      <c r="BN64" s="19"/>
      <c r="BO64" s="19"/>
      <c r="BP64" s="19"/>
    </row>
    <row r="65" spans="1:68" ht="39" customHeight="1" x14ac:dyDescent="0.25">
      <c r="A65" s="341"/>
      <c r="B65" s="334"/>
      <c r="C65" s="334"/>
      <c r="D65" s="334"/>
      <c r="E65" s="334"/>
      <c r="F65" s="334"/>
      <c r="G65" s="334"/>
      <c r="H65" s="334"/>
      <c r="I65" s="334"/>
      <c r="J65" s="334"/>
      <c r="K65" s="334"/>
      <c r="L65" s="334"/>
      <c r="M65" s="334"/>
      <c r="N65" s="334"/>
      <c r="O65" s="46">
        <v>9</v>
      </c>
      <c r="P65" s="29"/>
      <c r="Q65" s="29"/>
      <c r="R65" s="46" t="str">
        <f t="shared" si="10"/>
        <v/>
      </c>
      <c r="S65" s="47"/>
      <c r="T65" s="47"/>
      <c r="U65" s="35"/>
      <c r="V65" s="47"/>
      <c r="W65" s="47"/>
      <c r="X65" s="47"/>
      <c r="Y65" s="48" t="str">
        <f t="shared" si="17"/>
        <v/>
      </c>
      <c r="Z65" s="34" t="str">
        <f t="shared" si="2"/>
        <v/>
      </c>
      <c r="AA65" s="35" t="str">
        <f t="shared" si="3"/>
        <v/>
      </c>
      <c r="AB65" s="34" t="str">
        <f t="shared" si="4"/>
        <v/>
      </c>
      <c r="AC65" s="35" t="str">
        <f t="shared" si="18"/>
        <v/>
      </c>
      <c r="AD65" s="36" t="str">
        <f t="shared" si="5"/>
        <v/>
      </c>
      <c r="AE65" s="47"/>
      <c r="AF65" s="47"/>
      <c r="AG65" s="29"/>
      <c r="AH65" s="52"/>
      <c r="AI65" s="52"/>
      <c r="AJ65" s="29"/>
      <c r="AK65" s="46"/>
      <c r="AL65" s="46"/>
      <c r="AM65" s="46"/>
      <c r="AN65" s="46"/>
      <c r="AO65" s="46"/>
      <c r="AP65" s="46"/>
      <c r="AQ65" s="46"/>
      <c r="AR65" s="46"/>
      <c r="AS65" s="103"/>
      <c r="AT65" s="46"/>
      <c r="AU65" s="46"/>
      <c r="AV65" s="46"/>
      <c r="AW65" s="104"/>
      <c r="AX65" s="19"/>
      <c r="AY65" s="19"/>
      <c r="AZ65" s="19"/>
      <c r="BA65" s="19"/>
      <c r="BB65" s="19"/>
      <c r="BC65" s="19"/>
      <c r="BD65" s="19"/>
      <c r="BE65" s="19"/>
      <c r="BF65" s="19"/>
      <c r="BG65" s="19"/>
      <c r="BH65" s="19"/>
      <c r="BI65" s="19"/>
      <c r="BJ65" s="19"/>
      <c r="BK65" s="19"/>
      <c r="BL65" s="19"/>
      <c r="BM65" s="19"/>
      <c r="BN65" s="19"/>
      <c r="BO65" s="19"/>
      <c r="BP65" s="19"/>
    </row>
    <row r="66" spans="1:68" ht="39" customHeight="1" x14ac:dyDescent="0.25">
      <c r="A66" s="342"/>
      <c r="B66" s="335"/>
      <c r="C66" s="335"/>
      <c r="D66" s="335"/>
      <c r="E66" s="335"/>
      <c r="F66" s="335"/>
      <c r="G66" s="335"/>
      <c r="H66" s="335"/>
      <c r="I66" s="335"/>
      <c r="J66" s="335"/>
      <c r="K66" s="335"/>
      <c r="L66" s="335"/>
      <c r="M66" s="335"/>
      <c r="N66" s="335"/>
      <c r="O66" s="57">
        <v>10</v>
      </c>
      <c r="P66" s="58"/>
      <c r="Q66" s="58"/>
      <c r="R66" s="46" t="str">
        <f t="shared" si="10"/>
        <v/>
      </c>
      <c r="S66" s="47"/>
      <c r="T66" s="47"/>
      <c r="U66" s="35"/>
      <c r="V66" s="47"/>
      <c r="W66" s="47"/>
      <c r="X66" s="47"/>
      <c r="Y66" s="48" t="str">
        <f t="shared" si="17"/>
        <v/>
      </c>
      <c r="Z66" s="34" t="str">
        <f t="shared" si="2"/>
        <v/>
      </c>
      <c r="AA66" s="35" t="str">
        <f t="shared" si="3"/>
        <v/>
      </c>
      <c r="AB66" s="34" t="str">
        <f t="shared" si="4"/>
        <v/>
      </c>
      <c r="AC66" s="35" t="str">
        <f t="shared" si="18"/>
        <v/>
      </c>
      <c r="AD66" s="36" t="str">
        <f t="shared" si="5"/>
        <v/>
      </c>
      <c r="AE66" s="47"/>
      <c r="AF66" s="59"/>
      <c r="AG66" s="58"/>
      <c r="AH66" s="60"/>
      <c r="AI66" s="60"/>
      <c r="AJ66" s="58"/>
      <c r="AK66" s="57"/>
      <c r="AL66" s="57"/>
      <c r="AM66" s="57"/>
      <c r="AN66" s="57"/>
      <c r="AO66" s="57"/>
      <c r="AP66" s="131"/>
      <c r="AQ66" s="57"/>
      <c r="AR66" s="57"/>
      <c r="AS66" s="105"/>
      <c r="AT66" s="57"/>
      <c r="AU66" s="57"/>
      <c r="AV66" s="57"/>
      <c r="AW66" s="106"/>
      <c r="AX66" s="19"/>
      <c r="AY66" s="19"/>
      <c r="AZ66" s="19"/>
      <c r="BA66" s="19"/>
      <c r="BB66" s="19"/>
      <c r="BC66" s="19"/>
      <c r="BD66" s="19"/>
      <c r="BE66" s="19"/>
      <c r="BF66" s="19"/>
      <c r="BG66" s="19"/>
      <c r="BH66" s="19"/>
      <c r="BI66" s="19"/>
      <c r="BJ66" s="19"/>
      <c r="BK66" s="19"/>
      <c r="BL66" s="19"/>
      <c r="BM66" s="19"/>
      <c r="BN66" s="19"/>
      <c r="BO66" s="19"/>
      <c r="BP66" s="19"/>
    </row>
    <row r="67" spans="1:68" ht="221.25" customHeight="1" thickBot="1" x14ac:dyDescent="0.3">
      <c r="A67" s="340">
        <v>7</v>
      </c>
      <c r="B67" s="333" t="s">
        <v>452</v>
      </c>
      <c r="C67" s="333" t="s">
        <v>109</v>
      </c>
      <c r="D67" s="333" t="s">
        <v>453</v>
      </c>
      <c r="E67" s="333" t="s">
        <v>454</v>
      </c>
      <c r="F67" s="333" t="s">
        <v>455</v>
      </c>
      <c r="G67" s="336">
        <v>2</v>
      </c>
      <c r="H67" s="337" t="str">
        <f>IF(G67&lt;=0,"",IF(G67&lt;=2,"Muy Baja",IF(G67&lt;=24,"Baja",IF(G67&lt;=500,"Media",IF(G67&lt;=5000,"Alta","Muy Alta")))))</f>
        <v>Muy Baja</v>
      </c>
      <c r="I67" s="338">
        <f>IF(H67="","",IF(H67="Muy Baja",0.2,IF(H67="Baja",0.4,IF(H67="Media",0.6,IF(H67="Alta",0.8,IF(H67="Muy Alta",1,))))))</f>
        <v>0.2</v>
      </c>
      <c r="J67" s="338" t="s">
        <v>173</v>
      </c>
      <c r="K67" s="338" t="str">
        <f>IF(J67='Tabla Impacto corrupción '!$B$5,'Tabla Impacto corrupción '!$C$5,IF(J67='Tabla Impacto corrupción '!$B$6,'Tabla Impacto corrupción '!$C$6,IF(J67='Tabla Impacto corrupción '!$B$7,'Tabla Impacto corrupción '!$C$7)))</f>
        <v>Entre 6 y 11 es MAYOR</v>
      </c>
      <c r="L67" s="337" t="str">
        <f>IF(J67='Tabla Impacto corrupción '!$B$5,"Moderado",IF(J67='Tabla Impacto corrupción '!$B$6,"Mayor",IF(J67='Tabla Impacto corrupción '!$B$7,"Catastrófico")))</f>
        <v>Mayor</v>
      </c>
      <c r="M67" s="338">
        <f>IF(L67="","",IF(L67="Leve",0.2,IF(L67="Menor",0.4,IF(L67="Moderado",0.6,IF(L67="Mayor",0.8,IF(L67="Catastrófico",1,))))))</f>
        <v>0.8</v>
      </c>
      <c r="N67" s="339" t="str">
        <f>IF(OR(AND(H67="Muy Baja",L67="Leve"),AND(H67="Muy Baja",L67="Menor"),AND(H67="Baja",L67="Leve")),"Bajo",IF(OR(AND(H67="Muy baja",L67="Moderado"),AND(H67="Baja",L67="Menor"),AND(H67="Baja",L67="Moderado"),AND(H67="Media",L67="Leve"),AND(H67="Media",L67="Menor"),AND(H67="Media",L67="Moderado"),AND(H67="Alta",L67="Leve"),AND(H67="Alta",L67="Menor")),"Moderado",IF(OR(AND(H67="Muy Baja",L67="Mayor"),AND(H67="Baja",L67="Mayor"),AND(H67="Media",L67="Mayor"),AND(H67="Alta",L67="Moderado"),AND(H67="Alta",L67="Mayor"),AND(H67="Muy Alta",L67="Leve"),AND(H67="Muy Alta",L67="Menor"),AND(H67="Muy Alta",L67="Moderado"),AND(H67="Muy Alta",L67="Mayor")),"Alto",IF(OR(AND(H67="Muy Baja",L67="Catastrófico"),AND(H67="Baja",L67="Catastrófico"),AND(H67="Media",L67="Catastrófico"),AND(H67="Alta",L67="Catastrófico"),AND(H67="Muy Alta",L67="Catastrófico")),"Extremo",""))))</f>
        <v>Alto</v>
      </c>
      <c r="O67" s="27">
        <v>1</v>
      </c>
      <c r="P67" s="29" t="s">
        <v>456</v>
      </c>
      <c r="Q67" s="29" t="s">
        <v>457</v>
      </c>
      <c r="R67" s="27" t="str">
        <f t="shared" si="10"/>
        <v>Probabilidad</v>
      </c>
      <c r="S67" s="30" t="s">
        <v>116</v>
      </c>
      <c r="T67" s="30" t="s">
        <v>117</v>
      </c>
      <c r="U67" s="31" t="str">
        <f t="shared" ref="U67:U156" si="19">IF(AND(S67="Preventivo",T67="Automático"),"50%",IF(AND(S67="Preventivo",T67="Manual"),"40%",IF(AND(S67="Detectivo",T67="Automático"),"40%",IF(AND(S67="Detectivo",T67="Manual"),"30%",IF(AND(S67="Correctivo",T67="Automático"),"35%",IF(AND(S67="Correctivo",T67="Manual"),"25%",""))))))</f>
        <v>40%</v>
      </c>
      <c r="V67" s="30" t="s">
        <v>176</v>
      </c>
      <c r="W67" s="30" t="s">
        <v>119</v>
      </c>
      <c r="X67" s="30" t="s">
        <v>120</v>
      </c>
      <c r="Y67" s="32">
        <f>IFERROR(IF(R67="Probabilidad",(I67-(+I67*U67)),IF(R67="Impacto",I67,"")),"")</f>
        <v>0.12</v>
      </c>
      <c r="Z67" s="33" t="str">
        <f t="shared" si="2"/>
        <v>Muy Baja</v>
      </c>
      <c r="AA67" s="31">
        <f t="shared" si="3"/>
        <v>0.12</v>
      </c>
      <c r="AB67" s="33" t="str">
        <f t="shared" si="4"/>
        <v>Mayor</v>
      </c>
      <c r="AC67" s="31">
        <f>IFERROR(IF(R67="Impacto",(M67-(+M67*U67)),IF(R67="Probabilidad",M67,"")),"")</f>
        <v>0.8</v>
      </c>
      <c r="AD67" s="65" t="str">
        <f t="shared" si="5"/>
        <v>Alto</v>
      </c>
      <c r="AE67" s="30" t="s">
        <v>121</v>
      </c>
      <c r="AF67" s="29" t="s">
        <v>458</v>
      </c>
      <c r="AG67" s="28" t="s">
        <v>459</v>
      </c>
      <c r="AH67" s="28" t="s">
        <v>460</v>
      </c>
      <c r="AI67" s="37"/>
      <c r="AJ67" s="28"/>
      <c r="AK67" s="27" t="s">
        <v>125</v>
      </c>
      <c r="AL67" s="111" t="s">
        <v>461</v>
      </c>
      <c r="AM67" s="132" t="s">
        <v>462</v>
      </c>
      <c r="AN67" s="29" t="s">
        <v>463</v>
      </c>
      <c r="AO67" s="28" t="s">
        <v>464</v>
      </c>
      <c r="AP67" s="28" t="s">
        <v>465</v>
      </c>
      <c r="AQ67" s="133" t="s">
        <v>466</v>
      </c>
      <c r="AR67" s="40" t="s">
        <v>467</v>
      </c>
      <c r="AS67" s="28" t="s">
        <v>468</v>
      </c>
      <c r="AT67" s="134" t="s">
        <v>469</v>
      </c>
      <c r="AU67" s="135" t="s">
        <v>470</v>
      </c>
      <c r="AV67" s="29" t="s">
        <v>471</v>
      </c>
      <c r="AW67" s="29" t="s">
        <v>735</v>
      </c>
      <c r="AX67" s="19"/>
      <c r="AY67" s="19"/>
      <c r="AZ67" s="19"/>
      <c r="BA67" s="19"/>
      <c r="BB67" s="19"/>
      <c r="BC67" s="19"/>
      <c r="BD67" s="19"/>
      <c r="BE67" s="19"/>
      <c r="BF67" s="19"/>
      <c r="BG67" s="19"/>
      <c r="BH67" s="19"/>
      <c r="BI67" s="19"/>
      <c r="BJ67" s="19"/>
      <c r="BK67" s="19"/>
      <c r="BL67" s="19"/>
      <c r="BM67" s="19"/>
      <c r="BN67" s="19"/>
      <c r="BO67" s="19"/>
      <c r="BP67" s="19"/>
    </row>
    <row r="68" spans="1:68" ht="191.25" customHeight="1" thickBot="1" x14ac:dyDescent="0.3">
      <c r="A68" s="341"/>
      <c r="B68" s="334"/>
      <c r="C68" s="334"/>
      <c r="D68" s="334"/>
      <c r="E68" s="334"/>
      <c r="F68" s="334"/>
      <c r="G68" s="334"/>
      <c r="H68" s="334"/>
      <c r="I68" s="334"/>
      <c r="J68" s="334"/>
      <c r="K68" s="334"/>
      <c r="L68" s="334"/>
      <c r="M68" s="334"/>
      <c r="N68" s="334"/>
      <c r="O68" s="46">
        <v>2</v>
      </c>
      <c r="P68" s="29" t="s">
        <v>472</v>
      </c>
      <c r="Q68" s="29" t="s">
        <v>457</v>
      </c>
      <c r="R68" s="46" t="str">
        <f t="shared" si="10"/>
        <v>Probabilidad</v>
      </c>
      <c r="S68" s="47" t="s">
        <v>116</v>
      </c>
      <c r="T68" s="47" t="s">
        <v>117</v>
      </c>
      <c r="U68" s="35" t="str">
        <f t="shared" si="19"/>
        <v>40%</v>
      </c>
      <c r="V68" s="47" t="s">
        <v>176</v>
      </c>
      <c r="W68" s="47" t="s">
        <v>119</v>
      </c>
      <c r="X68" s="47" t="s">
        <v>120</v>
      </c>
      <c r="Y68" s="48">
        <f>IFERROR(IF(AND(R67="Probabilidad",R68="Probabilidad"),(AA67-(+AA67*U68)),IF(R68="Probabilidad",(I67-(+I67*U68)),IF(R68="Impacto",AA67,""))),"")</f>
        <v>7.1999999999999995E-2</v>
      </c>
      <c r="Z68" s="34" t="str">
        <f t="shared" si="2"/>
        <v>Muy Baja</v>
      </c>
      <c r="AA68" s="35">
        <f t="shared" si="3"/>
        <v>7.1999999999999995E-2</v>
      </c>
      <c r="AB68" s="34" t="str">
        <f t="shared" si="4"/>
        <v>Mayor</v>
      </c>
      <c r="AC68" s="35">
        <f>IFERROR(IF(AND(R67="Impacto",R68="Impacto"),(AC67-(+AC67*U68)),IF(R68="Impacto",($M$67-(+$M$67*U68)),IF(R68="Probabilidad",AC67,""))),"")</f>
        <v>0.8</v>
      </c>
      <c r="AD68" s="36" t="str">
        <f t="shared" si="5"/>
        <v>Alto</v>
      </c>
      <c r="AE68" s="47" t="s">
        <v>121</v>
      </c>
      <c r="AF68" s="29" t="s">
        <v>473</v>
      </c>
      <c r="AG68" s="29" t="s">
        <v>474</v>
      </c>
      <c r="AH68" s="136" t="s">
        <v>475</v>
      </c>
      <c r="AI68" s="49"/>
      <c r="AJ68" s="29"/>
      <c r="AK68" s="46" t="s">
        <v>125</v>
      </c>
      <c r="AL68" s="100" t="s">
        <v>476</v>
      </c>
      <c r="AM68" s="137" t="s">
        <v>477</v>
      </c>
      <c r="AN68" s="29" t="s">
        <v>478</v>
      </c>
      <c r="AO68" s="29" t="s">
        <v>479</v>
      </c>
      <c r="AP68" s="28" t="s">
        <v>480</v>
      </c>
      <c r="AQ68" s="133" t="s">
        <v>481</v>
      </c>
      <c r="AR68" s="40" t="s">
        <v>482</v>
      </c>
      <c r="AS68" s="40" t="s">
        <v>483</v>
      </c>
      <c r="AT68" s="138" t="s">
        <v>484</v>
      </c>
      <c r="AU68" s="139" t="s">
        <v>485</v>
      </c>
      <c r="AV68" s="138" t="s">
        <v>486</v>
      </c>
      <c r="AW68" s="482" t="s">
        <v>736</v>
      </c>
      <c r="AX68" s="19"/>
      <c r="AY68" s="19"/>
      <c r="AZ68" s="19"/>
      <c r="BA68" s="19"/>
      <c r="BB68" s="19"/>
      <c r="BC68" s="19"/>
      <c r="BD68" s="19"/>
      <c r="BE68" s="19"/>
      <c r="BF68" s="19"/>
      <c r="BG68" s="19"/>
      <c r="BH68" s="19"/>
      <c r="BI68" s="19"/>
      <c r="BJ68" s="19"/>
      <c r="BK68" s="19"/>
      <c r="BL68" s="19"/>
      <c r="BM68" s="19"/>
      <c r="BN68" s="19"/>
      <c r="BO68" s="19"/>
      <c r="BP68" s="19"/>
    </row>
    <row r="69" spans="1:68" ht="154.5" customHeight="1" x14ac:dyDescent="0.25">
      <c r="A69" s="341"/>
      <c r="B69" s="334"/>
      <c r="C69" s="334"/>
      <c r="D69" s="334"/>
      <c r="E69" s="334"/>
      <c r="F69" s="334"/>
      <c r="G69" s="334"/>
      <c r="H69" s="334"/>
      <c r="I69" s="334"/>
      <c r="J69" s="334"/>
      <c r="K69" s="334"/>
      <c r="L69" s="334"/>
      <c r="M69" s="334"/>
      <c r="N69" s="334"/>
      <c r="O69" s="46">
        <v>3</v>
      </c>
      <c r="P69" s="29" t="s">
        <v>487</v>
      </c>
      <c r="Q69" s="29" t="s">
        <v>457</v>
      </c>
      <c r="R69" s="46" t="str">
        <f t="shared" si="10"/>
        <v>Probabilidad</v>
      </c>
      <c r="S69" s="47" t="s">
        <v>116</v>
      </c>
      <c r="T69" s="47" t="s">
        <v>274</v>
      </c>
      <c r="U69" s="35" t="str">
        <f t="shared" si="19"/>
        <v>50%</v>
      </c>
      <c r="V69" s="47" t="s">
        <v>176</v>
      </c>
      <c r="W69" s="47" t="s">
        <v>154</v>
      </c>
      <c r="X69" s="47" t="s">
        <v>120</v>
      </c>
      <c r="Y69" s="48">
        <f t="shared" ref="Y69:Y76" si="20">IFERROR(IF(AND(R68="Probabilidad",R69="Probabilidad"),(AA68-(+AA68*U69)),IF(AND(R68="Impacto",R69="Probabilidad"),(AA67-(+AA67*U69)),IF(R69="Impacto",AA68,""))),"")</f>
        <v>3.5999999999999997E-2</v>
      </c>
      <c r="Z69" s="34" t="str">
        <f t="shared" si="2"/>
        <v>Muy Baja</v>
      </c>
      <c r="AA69" s="35">
        <f t="shared" si="3"/>
        <v>3.5999999999999997E-2</v>
      </c>
      <c r="AB69" s="34" t="str">
        <f t="shared" si="4"/>
        <v>Mayor</v>
      </c>
      <c r="AC69" s="35">
        <f t="shared" ref="AC69:AC76" si="21">IFERROR(IF(AND(R68="Impacto",R69="Impacto"),(AC68-(+AC68*U69)),IF(AND(R68="Probabilidad",R69="Impacto"),(AC67-(+AC67*U69)),IF(R69="Probabilidad",AC68,""))),"")</f>
        <v>0.8</v>
      </c>
      <c r="AD69" s="36" t="str">
        <f t="shared" si="5"/>
        <v>Alto</v>
      </c>
      <c r="AE69" s="47" t="s">
        <v>121</v>
      </c>
      <c r="AF69" s="29" t="s">
        <v>488</v>
      </c>
      <c r="AG69" s="98" t="s">
        <v>459</v>
      </c>
      <c r="AH69" s="29" t="s">
        <v>489</v>
      </c>
      <c r="AI69" s="49"/>
      <c r="AJ69" s="29"/>
      <c r="AK69" s="46" t="s">
        <v>125</v>
      </c>
      <c r="AL69" s="100" t="s">
        <v>490</v>
      </c>
      <c r="AM69" s="137" t="s">
        <v>491</v>
      </c>
      <c r="AN69" s="29" t="s">
        <v>492</v>
      </c>
      <c r="AO69" s="118" t="s">
        <v>493</v>
      </c>
      <c r="AP69" s="28" t="s">
        <v>494</v>
      </c>
      <c r="AQ69" s="133" t="s">
        <v>495</v>
      </c>
      <c r="AR69" s="40" t="s">
        <v>496</v>
      </c>
      <c r="AS69" s="40" t="s">
        <v>497</v>
      </c>
      <c r="AT69" s="138" t="s">
        <v>498</v>
      </c>
      <c r="AU69" s="139" t="s">
        <v>499</v>
      </c>
      <c r="AV69" s="138" t="s">
        <v>500</v>
      </c>
      <c r="AW69" s="482" t="s">
        <v>737</v>
      </c>
      <c r="AX69" s="19"/>
      <c r="AY69" s="19"/>
      <c r="AZ69" s="19"/>
      <c r="BA69" s="19"/>
      <c r="BB69" s="19"/>
      <c r="BC69" s="19"/>
      <c r="BD69" s="19"/>
      <c r="BE69" s="19"/>
      <c r="BF69" s="19"/>
      <c r="BG69" s="19"/>
      <c r="BH69" s="19"/>
      <c r="BI69" s="19"/>
      <c r="BJ69" s="19"/>
      <c r="BK69" s="19"/>
      <c r="BL69" s="19"/>
      <c r="BM69" s="19"/>
      <c r="BN69" s="19"/>
      <c r="BO69" s="19"/>
      <c r="BP69" s="19"/>
    </row>
    <row r="70" spans="1:68" ht="39" customHeight="1" x14ac:dyDescent="0.25">
      <c r="A70" s="341"/>
      <c r="B70" s="334"/>
      <c r="C70" s="334"/>
      <c r="D70" s="334"/>
      <c r="E70" s="334"/>
      <c r="F70" s="334"/>
      <c r="G70" s="334"/>
      <c r="H70" s="334"/>
      <c r="I70" s="334"/>
      <c r="J70" s="334"/>
      <c r="K70" s="334"/>
      <c r="L70" s="334"/>
      <c r="M70" s="334"/>
      <c r="N70" s="334"/>
      <c r="O70" s="46">
        <v>4</v>
      </c>
      <c r="P70" s="29"/>
      <c r="Q70" s="29"/>
      <c r="R70" s="46" t="str">
        <f t="shared" si="10"/>
        <v/>
      </c>
      <c r="S70" s="47"/>
      <c r="T70" s="47"/>
      <c r="U70" s="35" t="str">
        <f t="shared" si="19"/>
        <v/>
      </c>
      <c r="V70" s="47"/>
      <c r="W70" s="47"/>
      <c r="X70" s="47"/>
      <c r="Y70" s="48" t="str">
        <f t="shared" si="20"/>
        <v/>
      </c>
      <c r="Z70" s="34" t="str">
        <f t="shared" si="2"/>
        <v/>
      </c>
      <c r="AA70" s="35" t="str">
        <f t="shared" si="3"/>
        <v/>
      </c>
      <c r="AB70" s="34" t="str">
        <f t="shared" si="4"/>
        <v/>
      </c>
      <c r="AC70" s="35" t="str">
        <f t="shared" si="21"/>
        <v/>
      </c>
      <c r="AD70" s="36" t="str">
        <f t="shared" si="5"/>
        <v/>
      </c>
      <c r="AE70" s="47"/>
      <c r="AF70" s="47"/>
      <c r="AG70" s="29"/>
      <c r="AH70" s="52"/>
      <c r="AI70" s="52"/>
      <c r="AJ70" s="29"/>
      <c r="AK70" s="46"/>
      <c r="AL70" s="46"/>
      <c r="AM70" s="46"/>
      <c r="AN70" s="46"/>
      <c r="AO70" s="46"/>
      <c r="AP70" s="46"/>
      <c r="AQ70" s="46"/>
      <c r="AR70" s="46"/>
      <c r="AS70" s="103"/>
      <c r="AT70" s="46"/>
      <c r="AU70" s="46"/>
      <c r="AV70" s="46"/>
      <c r="AW70" s="104"/>
      <c r="AX70" s="19"/>
      <c r="AY70" s="19"/>
      <c r="AZ70" s="19"/>
      <c r="BA70" s="19"/>
      <c r="BB70" s="19"/>
      <c r="BC70" s="19"/>
      <c r="BD70" s="19"/>
      <c r="BE70" s="19"/>
      <c r="BF70" s="19"/>
      <c r="BG70" s="19"/>
      <c r="BH70" s="19"/>
      <c r="BI70" s="19"/>
      <c r="BJ70" s="19"/>
      <c r="BK70" s="19"/>
      <c r="BL70" s="19"/>
      <c r="BM70" s="19"/>
      <c r="BN70" s="19"/>
      <c r="BO70" s="19"/>
      <c r="BP70" s="19"/>
    </row>
    <row r="71" spans="1:68" ht="39" customHeight="1" x14ac:dyDescent="0.25">
      <c r="A71" s="341"/>
      <c r="B71" s="334"/>
      <c r="C71" s="334"/>
      <c r="D71" s="334"/>
      <c r="E71" s="334"/>
      <c r="F71" s="334"/>
      <c r="G71" s="334"/>
      <c r="H71" s="334"/>
      <c r="I71" s="334"/>
      <c r="J71" s="334"/>
      <c r="K71" s="334"/>
      <c r="L71" s="334"/>
      <c r="M71" s="334"/>
      <c r="N71" s="334"/>
      <c r="O71" s="46">
        <v>5</v>
      </c>
      <c r="P71" s="29"/>
      <c r="Q71" s="20"/>
      <c r="R71" s="46" t="str">
        <f t="shared" si="10"/>
        <v/>
      </c>
      <c r="S71" s="47"/>
      <c r="T71" s="47"/>
      <c r="U71" s="35" t="str">
        <f t="shared" si="19"/>
        <v/>
      </c>
      <c r="V71" s="47"/>
      <c r="W71" s="47"/>
      <c r="X71" s="47"/>
      <c r="Y71" s="48" t="str">
        <f t="shared" si="20"/>
        <v/>
      </c>
      <c r="Z71" s="34" t="str">
        <f t="shared" si="2"/>
        <v/>
      </c>
      <c r="AA71" s="35" t="str">
        <f t="shared" si="3"/>
        <v/>
      </c>
      <c r="AB71" s="34" t="str">
        <f t="shared" si="4"/>
        <v/>
      </c>
      <c r="AC71" s="35" t="str">
        <f t="shared" si="21"/>
        <v/>
      </c>
      <c r="AD71" s="36" t="str">
        <f t="shared" si="5"/>
        <v/>
      </c>
      <c r="AE71" s="47"/>
      <c r="AF71" s="47"/>
      <c r="AG71" s="29"/>
      <c r="AH71" s="52"/>
      <c r="AI71" s="52"/>
      <c r="AJ71" s="29"/>
      <c r="AK71" s="46"/>
      <c r="AL71" s="46"/>
      <c r="AM71" s="46"/>
      <c r="AN71" s="46"/>
      <c r="AO71" s="46"/>
      <c r="AP71" s="46"/>
      <c r="AQ71" s="46"/>
      <c r="AR71" s="46"/>
      <c r="AS71" s="103"/>
      <c r="AT71" s="46"/>
      <c r="AU71" s="46"/>
      <c r="AV71" s="46"/>
      <c r="AW71" s="104"/>
      <c r="AX71" s="19"/>
      <c r="AY71" s="19"/>
      <c r="AZ71" s="19"/>
      <c r="BA71" s="19"/>
      <c r="BB71" s="19"/>
      <c r="BC71" s="19"/>
      <c r="BD71" s="19"/>
      <c r="BE71" s="19"/>
      <c r="BF71" s="19"/>
      <c r="BG71" s="19"/>
      <c r="BH71" s="19"/>
      <c r="BI71" s="19"/>
      <c r="BJ71" s="19"/>
      <c r="BK71" s="19"/>
      <c r="BL71" s="19"/>
      <c r="BM71" s="19"/>
      <c r="BN71" s="19"/>
      <c r="BO71" s="19"/>
      <c r="BP71" s="19"/>
    </row>
    <row r="72" spans="1:68" ht="39" customHeight="1" x14ac:dyDescent="0.25">
      <c r="A72" s="341"/>
      <c r="B72" s="334"/>
      <c r="C72" s="334"/>
      <c r="D72" s="334"/>
      <c r="E72" s="334"/>
      <c r="F72" s="334"/>
      <c r="G72" s="334"/>
      <c r="H72" s="334"/>
      <c r="I72" s="334"/>
      <c r="J72" s="334"/>
      <c r="K72" s="334"/>
      <c r="L72" s="334"/>
      <c r="M72" s="334"/>
      <c r="N72" s="334"/>
      <c r="O72" s="46">
        <v>6</v>
      </c>
      <c r="P72" s="29"/>
      <c r="Q72" s="29"/>
      <c r="R72" s="46" t="str">
        <f t="shared" si="10"/>
        <v/>
      </c>
      <c r="S72" s="47"/>
      <c r="T72" s="47"/>
      <c r="U72" s="35" t="str">
        <f t="shared" si="19"/>
        <v/>
      </c>
      <c r="V72" s="47"/>
      <c r="W72" s="47"/>
      <c r="X72" s="47"/>
      <c r="Y72" s="48" t="str">
        <f t="shared" si="20"/>
        <v/>
      </c>
      <c r="Z72" s="34" t="str">
        <f t="shared" si="2"/>
        <v/>
      </c>
      <c r="AA72" s="35" t="str">
        <f t="shared" si="3"/>
        <v/>
      </c>
      <c r="AB72" s="34" t="str">
        <f t="shared" si="4"/>
        <v/>
      </c>
      <c r="AC72" s="35" t="str">
        <f t="shared" si="21"/>
        <v/>
      </c>
      <c r="AD72" s="36" t="str">
        <f t="shared" si="5"/>
        <v/>
      </c>
      <c r="AE72" s="47"/>
      <c r="AF72" s="47"/>
      <c r="AG72" s="29"/>
      <c r="AH72" s="52"/>
      <c r="AI72" s="52"/>
      <c r="AJ72" s="29"/>
      <c r="AK72" s="46"/>
      <c r="AL72" s="46"/>
      <c r="AM72" s="46"/>
      <c r="AN72" s="46"/>
      <c r="AO72" s="46"/>
      <c r="AP72" s="46"/>
      <c r="AQ72" s="46"/>
      <c r="AR72" s="46"/>
      <c r="AS72" s="103"/>
      <c r="AT72" s="46"/>
      <c r="AU72" s="46"/>
      <c r="AV72" s="46"/>
      <c r="AW72" s="104"/>
      <c r="AX72" s="19"/>
      <c r="AY72" s="19"/>
      <c r="AZ72" s="19"/>
      <c r="BA72" s="19"/>
      <c r="BB72" s="19"/>
      <c r="BC72" s="19"/>
      <c r="BD72" s="19"/>
      <c r="BE72" s="19"/>
      <c r="BF72" s="19"/>
      <c r="BG72" s="19"/>
      <c r="BH72" s="19"/>
      <c r="BI72" s="19"/>
      <c r="BJ72" s="19"/>
      <c r="BK72" s="19"/>
      <c r="BL72" s="19"/>
      <c r="BM72" s="19"/>
      <c r="BN72" s="19"/>
      <c r="BO72" s="19"/>
      <c r="BP72" s="19"/>
    </row>
    <row r="73" spans="1:68" ht="39" customHeight="1" x14ac:dyDescent="0.25">
      <c r="A73" s="341"/>
      <c r="B73" s="334"/>
      <c r="C73" s="334"/>
      <c r="D73" s="334"/>
      <c r="E73" s="334"/>
      <c r="F73" s="334"/>
      <c r="G73" s="334"/>
      <c r="H73" s="334"/>
      <c r="I73" s="334"/>
      <c r="J73" s="334"/>
      <c r="K73" s="334"/>
      <c r="L73" s="334"/>
      <c r="M73" s="334"/>
      <c r="N73" s="334"/>
      <c r="O73" s="46">
        <v>7</v>
      </c>
      <c r="P73" s="29"/>
      <c r="Q73" s="29"/>
      <c r="R73" s="46" t="str">
        <f t="shared" si="10"/>
        <v/>
      </c>
      <c r="S73" s="47"/>
      <c r="T73" s="47"/>
      <c r="U73" s="35" t="str">
        <f t="shared" si="19"/>
        <v/>
      </c>
      <c r="V73" s="47"/>
      <c r="W73" s="47"/>
      <c r="X73" s="47"/>
      <c r="Y73" s="48" t="str">
        <f t="shared" si="20"/>
        <v/>
      </c>
      <c r="Z73" s="34" t="str">
        <f t="shared" si="2"/>
        <v/>
      </c>
      <c r="AA73" s="35" t="str">
        <f t="shared" si="3"/>
        <v/>
      </c>
      <c r="AB73" s="34" t="str">
        <f t="shared" si="4"/>
        <v/>
      </c>
      <c r="AC73" s="35" t="str">
        <f t="shared" si="21"/>
        <v/>
      </c>
      <c r="AD73" s="36" t="str">
        <f t="shared" si="5"/>
        <v/>
      </c>
      <c r="AE73" s="47"/>
      <c r="AF73" s="47"/>
      <c r="AG73" s="29"/>
      <c r="AH73" s="52"/>
      <c r="AI73" s="52"/>
      <c r="AJ73" s="29"/>
      <c r="AK73" s="46"/>
      <c r="AL73" s="46"/>
      <c r="AM73" s="46"/>
      <c r="AN73" s="46"/>
      <c r="AO73" s="46"/>
      <c r="AP73" s="46"/>
      <c r="AQ73" s="46"/>
      <c r="AR73" s="46"/>
      <c r="AS73" s="103"/>
      <c r="AT73" s="46"/>
      <c r="AU73" s="46"/>
      <c r="AV73" s="46"/>
      <c r="AW73" s="104"/>
      <c r="AX73" s="19"/>
      <c r="AY73" s="19"/>
      <c r="AZ73" s="19"/>
      <c r="BA73" s="19"/>
      <c r="BB73" s="19"/>
      <c r="BC73" s="19"/>
      <c r="BD73" s="19"/>
      <c r="BE73" s="19"/>
      <c r="BF73" s="19"/>
      <c r="BG73" s="19"/>
      <c r="BH73" s="19"/>
      <c r="BI73" s="19"/>
      <c r="BJ73" s="19"/>
      <c r="BK73" s="19"/>
      <c r="BL73" s="19"/>
      <c r="BM73" s="19"/>
      <c r="BN73" s="19"/>
      <c r="BO73" s="19"/>
      <c r="BP73" s="19"/>
    </row>
    <row r="74" spans="1:68" ht="39" customHeight="1" x14ac:dyDescent="0.25">
      <c r="A74" s="341"/>
      <c r="B74" s="334"/>
      <c r="C74" s="334"/>
      <c r="D74" s="334"/>
      <c r="E74" s="334"/>
      <c r="F74" s="334"/>
      <c r="G74" s="334"/>
      <c r="H74" s="334"/>
      <c r="I74" s="334"/>
      <c r="J74" s="334"/>
      <c r="K74" s="334"/>
      <c r="L74" s="334"/>
      <c r="M74" s="334"/>
      <c r="N74" s="334"/>
      <c r="O74" s="46">
        <v>8</v>
      </c>
      <c r="P74" s="29"/>
      <c r="Q74" s="29"/>
      <c r="R74" s="46" t="str">
        <f t="shared" si="10"/>
        <v/>
      </c>
      <c r="S74" s="47"/>
      <c r="T74" s="47"/>
      <c r="U74" s="35" t="str">
        <f t="shared" si="19"/>
        <v/>
      </c>
      <c r="V74" s="47"/>
      <c r="W74" s="47"/>
      <c r="X74" s="47"/>
      <c r="Y74" s="48" t="str">
        <f t="shared" si="20"/>
        <v/>
      </c>
      <c r="Z74" s="34" t="str">
        <f t="shared" si="2"/>
        <v/>
      </c>
      <c r="AA74" s="35" t="str">
        <f t="shared" si="3"/>
        <v/>
      </c>
      <c r="AB74" s="34" t="str">
        <f t="shared" si="4"/>
        <v/>
      </c>
      <c r="AC74" s="35" t="str">
        <f t="shared" si="21"/>
        <v/>
      </c>
      <c r="AD74" s="36" t="str">
        <f t="shared" si="5"/>
        <v/>
      </c>
      <c r="AE74" s="47"/>
      <c r="AF74" s="47"/>
      <c r="AG74" s="29"/>
      <c r="AH74" s="52"/>
      <c r="AI74" s="52"/>
      <c r="AJ74" s="29"/>
      <c r="AK74" s="46"/>
      <c r="AL74" s="46"/>
      <c r="AM74" s="46"/>
      <c r="AN74" s="46"/>
      <c r="AO74" s="46"/>
      <c r="AP74" s="46"/>
      <c r="AQ74" s="46"/>
      <c r="AR74" s="46"/>
      <c r="AS74" s="103"/>
      <c r="AT74" s="46"/>
      <c r="AU74" s="46"/>
      <c r="AV74" s="46"/>
      <c r="AW74" s="104"/>
      <c r="AX74" s="19"/>
      <c r="AY74" s="19"/>
      <c r="AZ74" s="19"/>
      <c r="BA74" s="19"/>
      <c r="BB74" s="19"/>
      <c r="BC74" s="19"/>
      <c r="BD74" s="19"/>
      <c r="BE74" s="19"/>
      <c r="BF74" s="19"/>
      <c r="BG74" s="19"/>
      <c r="BH74" s="19"/>
      <c r="BI74" s="19"/>
      <c r="BJ74" s="19"/>
      <c r="BK74" s="19"/>
      <c r="BL74" s="19"/>
      <c r="BM74" s="19"/>
      <c r="BN74" s="19"/>
      <c r="BO74" s="19"/>
      <c r="BP74" s="19"/>
    </row>
    <row r="75" spans="1:68" ht="39" customHeight="1" x14ac:dyDescent="0.25">
      <c r="A75" s="341"/>
      <c r="B75" s="334"/>
      <c r="C75" s="334"/>
      <c r="D75" s="334"/>
      <c r="E75" s="334"/>
      <c r="F75" s="334"/>
      <c r="G75" s="334"/>
      <c r="H75" s="334"/>
      <c r="I75" s="334"/>
      <c r="J75" s="334"/>
      <c r="K75" s="334"/>
      <c r="L75" s="334"/>
      <c r="M75" s="334"/>
      <c r="N75" s="334"/>
      <c r="O75" s="46">
        <v>9</v>
      </c>
      <c r="P75" s="29"/>
      <c r="Q75" s="29"/>
      <c r="R75" s="46" t="str">
        <f t="shared" si="10"/>
        <v/>
      </c>
      <c r="S75" s="47"/>
      <c r="T75" s="47"/>
      <c r="U75" s="35" t="str">
        <f t="shared" si="19"/>
        <v/>
      </c>
      <c r="V75" s="47"/>
      <c r="W75" s="47"/>
      <c r="X75" s="47"/>
      <c r="Y75" s="48" t="str">
        <f t="shared" si="20"/>
        <v/>
      </c>
      <c r="Z75" s="34" t="str">
        <f t="shared" si="2"/>
        <v/>
      </c>
      <c r="AA75" s="35" t="str">
        <f t="shared" si="3"/>
        <v/>
      </c>
      <c r="AB75" s="34" t="str">
        <f t="shared" si="4"/>
        <v/>
      </c>
      <c r="AC75" s="35" t="str">
        <f t="shared" si="21"/>
        <v/>
      </c>
      <c r="AD75" s="36" t="str">
        <f t="shared" si="5"/>
        <v/>
      </c>
      <c r="AE75" s="47"/>
      <c r="AF75" s="47"/>
      <c r="AG75" s="29"/>
      <c r="AH75" s="52"/>
      <c r="AI75" s="52"/>
      <c r="AJ75" s="29"/>
      <c r="AK75" s="46"/>
      <c r="AL75" s="46"/>
      <c r="AM75" s="46"/>
      <c r="AN75" s="46"/>
      <c r="AO75" s="46"/>
      <c r="AP75" s="46"/>
      <c r="AQ75" s="46"/>
      <c r="AR75" s="46"/>
      <c r="AS75" s="103"/>
      <c r="AT75" s="46"/>
      <c r="AU75" s="46"/>
      <c r="AV75" s="46"/>
      <c r="AW75" s="104"/>
      <c r="AX75" s="19"/>
      <c r="AY75" s="19"/>
      <c r="AZ75" s="19"/>
      <c r="BA75" s="19"/>
      <c r="BB75" s="19"/>
      <c r="BC75" s="19"/>
      <c r="BD75" s="19"/>
      <c r="BE75" s="19"/>
      <c r="BF75" s="19"/>
      <c r="BG75" s="19"/>
      <c r="BH75" s="19"/>
      <c r="BI75" s="19"/>
      <c r="BJ75" s="19"/>
      <c r="BK75" s="19"/>
      <c r="BL75" s="19"/>
      <c r="BM75" s="19"/>
      <c r="BN75" s="19"/>
      <c r="BO75" s="19"/>
      <c r="BP75" s="19"/>
    </row>
    <row r="76" spans="1:68" ht="39" customHeight="1" thickBot="1" x14ac:dyDescent="0.3">
      <c r="A76" s="342"/>
      <c r="B76" s="335"/>
      <c r="C76" s="335"/>
      <c r="D76" s="335"/>
      <c r="E76" s="335"/>
      <c r="F76" s="335"/>
      <c r="G76" s="335"/>
      <c r="H76" s="335"/>
      <c r="I76" s="335"/>
      <c r="J76" s="335"/>
      <c r="K76" s="335"/>
      <c r="L76" s="335"/>
      <c r="M76" s="335"/>
      <c r="N76" s="335"/>
      <c r="O76" s="57">
        <v>10</v>
      </c>
      <c r="P76" s="58"/>
      <c r="Q76" s="58"/>
      <c r="R76" s="46" t="str">
        <f t="shared" si="10"/>
        <v/>
      </c>
      <c r="S76" s="47"/>
      <c r="T76" s="47"/>
      <c r="U76" s="35" t="str">
        <f t="shared" si="19"/>
        <v/>
      </c>
      <c r="V76" s="47"/>
      <c r="W76" s="47"/>
      <c r="X76" s="47"/>
      <c r="Y76" s="48" t="str">
        <f t="shared" si="20"/>
        <v/>
      </c>
      <c r="Z76" s="34" t="str">
        <f t="shared" si="2"/>
        <v/>
      </c>
      <c r="AA76" s="35" t="str">
        <f t="shared" si="3"/>
        <v/>
      </c>
      <c r="AB76" s="34" t="str">
        <f t="shared" si="4"/>
        <v/>
      </c>
      <c r="AC76" s="35" t="str">
        <f t="shared" si="21"/>
        <v/>
      </c>
      <c r="AD76" s="36" t="str">
        <f t="shared" si="5"/>
        <v/>
      </c>
      <c r="AE76" s="47"/>
      <c r="AF76" s="59"/>
      <c r="AG76" s="58"/>
      <c r="AH76" s="60"/>
      <c r="AI76" s="60"/>
      <c r="AJ76" s="58"/>
      <c r="AK76" s="57"/>
      <c r="AL76" s="140"/>
      <c r="AM76" s="140"/>
      <c r="AN76" s="140"/>
      <c r="AO76" s="140"/>
      <c r="AP76" s="140"/>
      <c r="AQ76" s="140"/>
      <c r="AR76" s="140"/>
      <c r="AS76" s="141"/>
      <c r="AT76" s="84"/>
      <c r="AU76" s="84"/>
      <c r="AV76" s="84"/>
      <c r="AW76" s="485"/>
      <c r="AX76" s="19"/>
      <c r="AY76" s="19"/>
      <c r="AZ76" s="19"/>
      <c r="BA76" s="19"/>
      <c r="BB76" s="19"/>
      <c r="BC76" s="19"/>
      <c r="BD76" s="19"/>
      <c r="BE76" s="19"/>
      <c r="BF76" s="19"/>
      <c r="BG76" s="19"/>
      <c r="BH76" s="19"/>
      <c r="BI76" s="19"/>
      <c r="BJ76" s="19"/>
      <c r="BK76" s="19"/>
      <c r="BL76" s="19"/>
      <c r="BM76" s="19"/>
      <c r="BN76" s="19"/>
      <c r="BO76" s="19"/>
      <c r="BP76" s="19"/>
    </row>
    <row r="77" spans="1:68" ht="226.5" customHeight="1" x14ac:dyDescent="0.25">
      <c r="A77" s="340">
        <v>8</v>
      </c>
      <c r="B77" s="333" t="s">
        <v>501</v>
      </c>
      <c r="C77" s="333" t="s">
        <v>109</v>
      </c>
      <c r="D77" s="333" t="s">
        <v>502</v>
      </c>
      <c r="E77" s="333" t="s">
        <v>503</v>
      </c>
      <c r="F77" s="333" t="s">
        <v>504</v>
      </c>
      <c r="G77" s="336">
        <v>6</v>
      </c>
      <c r="H77" s="337" t="str">
        <f>IF(G77&lt;=0,"",IF(G77&lt;=2,"Muy Baja",IF(G77&lt;=24,"Baja",IF(G77&lt;=500,"Media",IF(G77&lt;=5000,"Alta","Muy Alta")))))</f>
        <v>Baja</v>
      </c>
      <c r="I77" s="338">
        <f>IF(H77="","",IF(H77="Muy Baja",0.2,IF(H77="Baja",0.4,IF(H77="Media",0.6,IF(H77="Alta",0.8,IF(H77="Muy Alta",1,))))))</f>
        <v>0.4</v>
      </c>
      <c r="J77" s="338" t="s">
        <v>173</v>
      </c>
      <c r="K77" s="338" t="str">
        <f>IF(J77='Tabla Impacto corrupción '!$B$5,'Tabla Impacto corrupción '!$C$5,IF(J77='Tabla Impacto corrupción '!$B$6,'Tabla Impacto corrupción '!$C$6,IF(J77='Tabla Impacto corrupción '!$B$7,'Tabla Impacto corrupción '!$C$7)))</f>
        <v>Entre 6 y 11 es MAYOR</v>
      </c>
      <c r="L77" s="337" t="str">
        <f>IF(J77='Tabla Impacto corrupción '!$B$5,"Moderado",IF(J77='Tabla Impacto corrupción '!$B$6,"Mayor",IF(J77='Tabla Impacto corrupción '!$B$7,"Catastrófico")))</f>
        <v>Mayor</v>
      </c>
      <c r="M77" s="338">
        <f>IF(L77="","",IF(L77="Leve",0.2,IF(L77="Menor",0.4,IF(L77="Moderado",0.6,IF(L77="Mayor",0.8,IF(L77="Catastrófico",1,))))))</f>
        <v>0.8</v>
      </c>
      <c r="N77" s="339" t="str">
        <f>IF(OR(AND(H77="Muy Baja",L77="Leve"),AND(H77="Muy Baja",L77="Menor"),AND(H77="Baja",L77="Leve")),"Bajo",IF(OR(AND(H77="Muy baja",L77="Moderado"),AND(H77="Baja",L77="Menor"),AND(H77="Baja",L77="Moderado"),AND(H77="Media",L77="Leve"),AND(H77="Media",L77="Menor"),AND(H77="Media",L77="Moderado"),AND(H77="Alta",L77="Leve"),AND(H77="Alta",L77="Menor")),"Moderado",IF(OR(AND(H77="Muy Baja",L77="Mayor"),AND(H77="Baja",L77="Mayor"),AND(H77="Media",L77="Mayor"),AND(H77="Alta",L77="Moderado"),AND(H77="Alta",L77="Mayor"),AND(H77="Muy Alta",L77="Leve"),AND(H77="Muy Alta",L77="Menor"),AND(H77="Muy Alta",L77="Moderado"),AND(H77="Muy Alta",L77="Mayor")),"Alto",IF(OR(AND(H77="Muy Baja",L77="Catastrófico"),AND(H77="Baja",L77="Catastrófico"),AND(H77="Media",L77="Catastrófico"),AND(H77="Alta",L77="Catastrófico"),AND(H77="Muy Alta",L77="Catastrófico")),"Extremo",""))))</f>
        <v>Alto</v>
      </c>
      <c r="O77" s="27">
        <v>1</v>
      </c>
      <c r="P77" s="28" t="s">
        <v>505</v>
      </c>
      <c r="Q77" s="29" t="s">
        <v>506</v>
      </c>
      <c r="R77" s="27" t="str">
        <f t="shared" si="10"/>
        <v>Probabilidad</v>
      </c>
      <c r="S77" s="30" t="s">
        <v>116</v>
      </c>
      <c r="T77" s="30" t="s">
        <v>274</v>
      </c>
      <c r="U77" s="31" t="str">
        <f t="shared" si="19"/>
        <v>50%</v>
      </c>
      <c r="V77" s="30" t="s">
        <v>176</v>
      </c>
      <c r="W77" s="30" t="s">
        <v>154</v>
      </c>
      <c r="X77" s="30" t="s">
        <v>120</v>
      </c>
      <c r="Y77" s="32">
        <f>IFERROR(IF(R77="Probabilidad",(I77-(+I77*U77)),IF(R77="Impacto",I77,"")),"")</f>
        <v>0.2</v>
      </c>
      <c r="Z77" s="33" t="str">
        <f t="shared" si="2"/>
        <v>Muy Baja</v>
      </c>
      <c r="AA77" s="31">
        <f t="shared" si="3"/>
        <v>0.2</v>
      </c>
      <c r="AB77" s="33" t="str">
        <f t="shared" si="4"/>
        <v>Mayor</v>
      </c>
      <c r="AC77" s="31">
        <f>IFERROR(IF(R77="Impacto",(M77-(+M77*U77)),IF(R77="Probabilidad",M77,"")),"")</f>
        <v>0.8</v>
      </c>
      <c r="AD77" s="65" t="str">
        <f t="shared" si="5"/>
        <v>Alto</v>
      </c>
      <c r="AE77" s="30" t="s">
        <v>121</v>
      </c>
      <c r="AF77" s="30"/>
      <c r="AG77" s="20"/>
      <c r="AH77" s="38"/>
      <c r="AI77" s="38"/>
      <c r="AJ77" s="28"/>
      <c r="AK77" s="29"/>
      <c r="AL77" s="142" t="s">
        <v>507</v>
      </c>
      <c r="AM77" s="29"/>
      <c r="AN77" s="29" t="s">
        <v>508</v>
      </c>
      <c r="AO77" s="142" t="s">
        <v>509</v>
      </c>
      <c r="AP77" s="29" t="s">
        <v>510</v>
      </c>
      <c r="AQ77" s="29" t="s">
        <v>511</v>
      </c>
      <c r="AR77" s="142" t="s">
        <v>512</v>
      </c>
      <c r="AS77" s="29" t="s">
        <v>509</v>
      </c>
      <c r="AT77" s="29" t="s">
        <v>510</v>
      </c>
      <c r="AU77" s="142" t="s">
        <v>513</v>
      </c>
      <c r="AV77" s="29" t="s">
        <v>514</v>
      </c>
      <c r="AW77" s="486" t="s">
        <v>739</v>
      </c>
      <c r="AX77" s="19"/>
      <c r="AY77" s="19"/>
      <c r="AZ77" s="19"/>
      <c r="BA77" s="19"/>
      <c r="BB77" s="19"/>
      <c r="BC77" s="19"/>
      <c r="BD77" s="19"/>
      <c r="BE77" s="19"/>
      <c r="BF77" s="19"/>
      <c r="BG77" s="19"/>
      <c r="BH77" s="19"/>
      <c r="BI77" s="19"/>
      <c r="BJ77" s="19"/>
      <c r="BK77" s="19"/>
      <c r="BL77" s="19"/>
      <c r="BM77" s="19"/>
      <c r="BN77" s="19"/>
      <c r="BO77" s="19"/>
      <c r="BP77" s="19"/>
    </row>
    <row r="78" spans="1:68" ht="150.75" customHeight="1" x14ac:dyDescent="0.25">
      <c r="A78" s="341"/>
      <c r="B78" s="334"/>
      <c r="C78" s="334"/>
      <c r="D78" s="334"/>
      <c r="E78" s="334"/>
      <c r="F78" s="334"/>
      <c r="G78" s="334"/>
      <c r="H78" s="334"/>
      <c r="I78" s="334"/>
      <c r="J78" s="334"/>
      <c r="K78" s="334"/>
      <c r="L78" s="334"/>
      <c r="M78" s="334"/>
      <c r="N78" s="334"/>
      <c r="O78" s="46">
        <v>2</v>
      </c>
      <c r="P78" s="29" t="s">
        <v>515</v>
      </c>
      <c r="Q78" s="29" t="s">
        <v>516</v>
      </c>
      <c r="R78" s="46" t="str">
        <f t="shared" si="10"/>
        <v>Probabilidad</v>
      </c>
      <c r="S78" s="47" t="s">
        <v>116</v>
      </c>
      <c r="T78" s="47" t="s">
        <v>117</v>
      </c>
      <c r="U78" s="35" t="str">
        <f t="shared" si="19"/>
        <v>40%</v>
      </c>
      <c r="V78" s="47" t="s">
        <v>118</v>
      </c>
      <c r="W78" s="47" t="s">
        <v>119</v>
      </c>
      <c r="X78" s="47" t="s">
        <v>120</v>
      </c>
      <c r="Y78" s="48">
        <f>IFERROR(IF(AND(R77="Probabilidad",R78="Probabilidad"),(AA77-(+AA77*U78)),IF(R78="Probabilidad",(I77-(+I77*U78)),IF(R78="Impacto",AA77,""))),"")</f>
        <v>0.12</v>
      </c>
      <c r="Z78" s="34" t="str">
        <f t="shared" si="2"/>
        <v>Muy Baja</v>
      </c>
      <c r="AA78" s="35">
        <f t="shared" si="3"/>
        <v>0.12</v>
      </c>
      <c r="AB78" s="34" t="str">
        <f t="shared" si="4"/>
        <v>Mayor</v>
      </c>
      <c r="AC78" s="35">
        <f>IFERROR(IF(AND(R77="Impacto",R78="Impacto"),(AC77-(+AC77*U78)),IF(R78="Impacto",($M$77-(+$M$77*U78)),IF(R78="Probabilidad",AC77,""))),"")</f>
        <v>0.8</v>
      </c>
      <c r="AD78" s="36" t="str">
        <f t="shared" si="5"/>
        <v>Alto</v>
      </c>
      <c r="AE78" s="47" t="s">
        <v>121</v>
      </c>
      <c r="AF78" s="29" t="s">
        <v>517</v>
      </c>
      <c r="AG78" s="29" t="s">
        <v>518</v>
      </c>
      <c r="AH78" s="49" t="s">
        <v>519</v>
      </c>
      <c r="AI78" s="52"/>
      <c r="AJ78" s="29"/>
      <c r="AK78" s="29" t="s">
        <v>125</v>
      </c>
      <c r="AL78" s="142" t="s">
        <v>520</v>
      </c>
      <c r="AM78" s="118" t="s">
        <v>521</v>
      </c>
      <c r="AN78" s="29" t="s">
        <v>522</v>
      </c>
      <c r="AO78" s="142" t="s">
        <v>523</v>
      </c>
      <c r="AP78" s="29" t="s">
        <v>524</v>
      </c>
      <c r="AQ78" s="118" t="s">
        <v>525</v>
      </c>
      <c r="AR78" s="142" t="s">
        <v>526</v>
      </c>
      <c r="AS78" s="29" t="s">
        <v>527</v>
      </c>
      <c r="AT78" s="29" t="s">
        <v>528</v>
      </c>
      <c r="AU78" s="143" t="s">
        <v>529</v>
      </c>
      <c r="AV78" s="29" t="s">
        <v>530</v>
      </c>
      <c r="AW78" s="294" t="s">
        <v>740</v>
      </c>
      <c r="AX78" s="19"/>
      <c r="AY78" s="19"/>
      <c r="AZ78" s="19"/>
      <c r="BA78" s="19"/>
      <c r="BB78" s="19"/>
      <c r="BC78" s="19"/>
      <c r="BD78" s="19"/>
      <c r="BE78" s="19"/>
      <c r="BF78" s="19"/>
      <c r="BG78" s="19"/>
      <c r="BH78" s="19"/>
      <c r="BI78" s="19"/>
      <c r="BJ78" s="19"/>
      <c r="BK78" s="19"/>
      <c r="BL78" s="19"/>
      <c r="BM78" s="19"/>
      <c r="BN78" s="19"/>
      <c r="BO78" s="19"/>
      <c r="BP78" s="19"/>
    </row>
    <row r="79" spans="1:68" ht="127.5" customHeight="1" x14ac:dyDescent="0.25">
      <c r="A79" s="341"/>
      <c r="B79" s="334"/>
      <c r="C79" s="334"/>
      <c r="D79" s="334"/>
      <c r="E79" s="334"/>
      <c r="F79" s="334"/>
      <c r="G79" s="334"/>
      <c r="H79" s="334"/>
      <c r="I79" s="334"/>
      <c r="J79" s="334"/>
      <c r="K79" s="334"/>
      <c r="L79" s="334"/>
      <c r="M79" s="334"/>
      <c r="N79" s="334"/>
      <c r="O79" s="46">
        <v>3</v>
      </c>
      <c r="P79" s="29" t="s">
        <v>531</v>
      </c>
      <c r="Q79" s="29" t="s">
        <v>215</v>
      </c>
      <c r="R79" s="46" t="str">
        <f t="shared" si="10"/>
        <v>Probabilidad</v>
      </c>
      <c r="S79" s="47" t="s">
        <v>116</v>
      </c>
      <c r="T79" s="47" t="s">
        <v>117</v>
      </c>
      <c r="U79" s="35" t="str">
        <f t="shared" si="19"/>
        <v>40%</v>
      </c>
      <c r="V79" s="47" t="s">
        <v>176</v>
      </c>
      <c r="W79" s="47" t="s">
        <v>119</v>
      </c>
      <c r="X79" s="47" t="s">
        <v>120</v>
      </c>
      <c r="Y79" s="48">
        <f t="shared" ref="Y79:Y86" si="22">IFERROR(IF(AND(R78="Probabilidad",R79="Probabilidad"),(AA78-(+AA78*U79)),IF(AND(R78="Impacto",R79="Probabilidad"),(AA77-(+AA77*U79)),IF(R79="Impacto",AA78,""))),"")</f>
        <v>7.1999999999999995E-2</v>
      </c>
      <c r="Z79" s="34" t="str">
        <f t="shared" si="2"/>
        <v>Muy Baja</v>
      </c>
      <c r="AA79" s="35">
        <f t="shared" si="3"/>
        <v>7.1999999999999995E-2</v>
      </c>
      <c r="AB79" s="34" t="str">
        <f t="shared" si="4"/>
        <v>Mayor</v>
      </c>
      <c r="AC79" s="35">
        <f t="shared" ref="AC79:AC86" si="23">IFERROR(IF(AND(R78="Impacto",R79="Impacto"),(AC78-(+AC78*U79)),IF(AND(R78="Probabilidad",R79="Impacto"),(AC77-(+AC77*U79)),IF(R79="Probabilidad",AC78,""))),"")</f>
        <v>0.8</v>
      </c>
      <c r="AD79" s="36" t="str">
        <f t="shared" si="5"/>
        <v>Alto</v>
      </c>
      <c r="AE79" s="47" t="s">
        <v>121</v>
      </c>
      <c r="AF79" s="47"/>
      <c r="AG79" s="20"/>
      <c r="AH79" s="52"/>
      <c r="AI79" s="52"/>
      <c r="AJ79" s="29"/>
      <c r="AK79" s="46"/>
      <c r="AL79" s="49" t="s">
        <v>532</v>
      </c>
      <c r="AM79" s="117" t="s">
        <v>533</v>
      </c>
      <c r="AN79" s="29" t="s">
        <v>534</v>
      </c>
      <c r="AO79" s="29" t="s">
        <v>535</v>
      </c>
      <c r="AP79" s="144" t="s">
        <v>536</v>
      </c>
      <c r="AQ79" s="120" t="s">
        <v>537</v>
      </c>
      <c r="AR79" s="145" t="s">
        <v>538</v>
      </c>
      <c r="AS79" s="29" t="s">
        <v>539</v>
      </c>
      <c r="AT79" s="42" t="s">
        <v>540</v>
      </c>
      <c r="AU79" s="143" t="s">
        <v>541</v>
      </c>
      <c r="AV79" s="29" t="s">
        <v>542</v>
      </c>
      <c r="AW79" s="294" t="s">
        <v>741</v>
      </c>
      <c r="AX79" s="19"/>
      <c r="AY79" s="19"/>
      <c r="AZ79" s="19"/>
      <c r="BA79" s="19"/>
      <c r="BB79" s="19"/>
      <c r="BC79" s="19"/>
      <c r="BD79" s="19"/>
      <c r="BE79" s="19"/>
      <c r="BF79" s="19"/>
      <c r="BG79" s="19"/>
      <c r="BH79" s="19"/>
      <c r="BI79" s="19"/>
      <c r="BJ79" s="19"/>
      <c r="BK79" s="19"/>
      <c r="BL79" s="19"/>
      <c r="BM79" s="19"/>
      <c r="BN79" s="19"/>
      <c r="BO79" s="19"/>
      <c r="BP79" s="19"/>
    </row>
    <row r="80" spans="1:68" ht="171" customHeight="1" x14ac:dyDescent="0.25">
      <c r="A80" s="341"/>
      <c r="B80" s="334"/>
      <c r="C80" s="334"/>
      <c r="D80" s="334"/>
      <c r="E80" s="334"/>
      <c r="F80" s="334"/>
      <c r="G80" s="334"/>
      <c r="H80" s="334"/>
      <c r="I80" s="334"/>
      <c r="J80" s="334"/>
      <c r="K80" s="334"/>
      <c r="L80" s="334"/>
      <c r="M80" s="334"/>
      <c r="N80" s="334"/>
      <c r="O80" s="46">
        <v>4</v>
      </c>
      <c r="P80" s="29" t="s">
        <v>543</v>
      </c>
      <c r="Q80" s="29" t="s">
        <v>215</v>
      </c>
      <c r="R80" s="46" t="str">
        <f t="shared" si="10"/>
        <v>Probabilidad</v>
      </c>
      <c r="S80" s="47" t="s">
        <v>116</v>
      </c>
      <c r="T80" s="47" t="s">
        <v>117</v>
      </c>
      <c r="U80" s="35" t="str">
        <f t="shared" si="19"/>
        <v>40%</v>
      </c>
      <c r="V80" s="47" t="s">
        <v>176</v>
      </c>
      <c r="W80" s="47" t="s">
        <v>119</v>
      </c>
      <c r="X80" s="47" t="s">
        <v>120</v>
      </c>
      <c r="Y80" s="48">
        <f t="shared" si="22"/>
        <v>4.3199999999999995E-2</v>
      </c>
      <c r="Z80" s="34" t="str">
        <f t="shared" si="2"/>
        <v>Muy Baja</v>
      </c>
      <c r="AA80" s="35">
        <f t="shared" si="3"/>
        <v>4.3199999999999995E-2</v>
      </c>
      <c r="AB80" s="34" t="str">
        <f t="shared" si="4"/>
        <v>Mayor</v>
      </c>
      <c r="AC80" s="35">
        <f t="shared" si="23"/>
        <v>0.8</v>
      </c>
      <c r="AD80" s="36" t="str">
        <f t="shared" si="5"/>
        <v>Alto</v>
      </c>
      <c r="AE80" s="47" t="s">
        <v>121</v>
      </c>
      <c r="AF80" s="47"/>
      <c r="AG80" s="29"/>
      <c r="AH80" s="52"/>
      <c r="AI80" s="52"/>
      <c r="AJ80" s="29"/>
      <c r="AK80" s="46"/>
      <c r="AL80" s="98" t="s">
        <v>544</v>
      </c>
      <c r="AM80" s="113" t="s">
        <v>545</v>
      </c>
      <c r="AN80" s="29" t="s">
        <v>546</v>
      </c>
      <c r="AO80" s="29" t="s">
        <v>547</v>
      </c>
      <c r="AP80" s="121" t="s">
        <v>548</v>
      </c>
      <c r="AQ80" s="127" t="s">
        <v>549</v>
      </c>
      <c r="AR80" s="145" t="s">
        <v>550</v>
      </c>
      <c r="AS80" s="29" t="s">
        <v>551</v>
      </c>
      <c r="AT80" s="42" t="s">
        <v>552</v>
      </c>
      <c r="AU80" s="143" t="s">
        <v>553</v>
      </c>
      <c r="AV80" s="29" t="s">
        <v>554</v>
      </c>
      <c r="AW80" s="294" t="s">
        <v>742</v>
      </c>
      <c r="AX80" s="19"/>
      <c r="AY80" s="19"/>
      <c r="AZ80" s="19"/>
      <c r="BA80" s="19"/>
      <c r="BB80" s="19"/>
      <c r="BC80" s="19"/>
      <c r="BD80" s="19"/>
      <c r="BE80" s="19"/>
      <c r="BF80" s="19"/>
      <c r="BG80" s="19"/>
      <c r="BH80" s="19"/>
      <c r="BI80" s="19"/>
      <c r="BJ80" s="19"/>
      <c r="BK80" s="19"/>
      <c r="BL80" s="19"/>
      <c r="BM80" s="19"/>
      <c r="BN80" s="19"/>
      <c r="BO80" s="19"/>
      <c r="BP80" s="19"/>
    </row>
    <row r="81" spans="1:68" ht="39" customHeight="1" x14ac:dyDescent="0.25">
      <c r="A81" s="341"/>
      <c r="B81" s="334"/>
      <c r="C81" s="334"/>
      <c r="D81" s="334"/>
      <c r="E81" s="334"/>
      <c r="F81" s="334"/>
      <c r="G81" s="334"/>
      <c r="H81" s="334"/>
      <c r="I81" s="334"/>
      <c r="J81" s="334"/>
      <c r="K81" s="334"/>
      <c r="L81" s="334"/>
      <c r="M81" s="334"/>
      <c r="N81" s="334"/>
      <c r="O81" s="46">
        <v>5</v>
      </c>
      <c r="P81" s="29"/>
      <c r="Q81" s="29"/>
      <c r="R81" s="46" t="str">
        <f t="shared" si="10"/>
        <v/>
      </c>
      <c r="S81" s="47"/>
      <c r="T81" s="47"/>
      <c r="U81" s="35" t="str">
        <f t="shared" si="19"/>
        <v/>
      </c>
      <c r="V81" s="47"/>
      <c r="W81" s="47"/>
      <c r="X81" s="47"/>
      <c r="Y81" s="48" t="str">
        <f t="shared" si="22"/>
        <v/>
      </c>
      <c r="Z81" s="34" t="str">
        <f t="shared" si="2"/>
        <v/>
      </c>
      <c r="AA81" s="35" t="str">
        <f t="shared" si="3"/>
        <v/>
      </c>
      <c r="AB81" s="34" t="str">
        <f t="shared" si="4"/>
        <v/>
      </c>
      <c r="AC81" s="35" t="str">
        <f t="shared" si="23"/>
        <v/>
      </c>
      <c r="AD81" s="36" t="str">
        <f t="shared" si="5"/>
        <v/>
      </c>
      <c r="AE81" s="47"/>
      <c r="AF81" s="47"/>
      <c r="AG81" s="29"/>
      <c r="AH81" s="52"/>
      <c r="AI81" s="52"/>
      <c r="AJ81" s="29"/>
      <c r="AK81" s="46"/>
      <c r="AL81" s="46"/>
      <c r="AM81" s="46"/>
      <c r="AN81" s="46"/>
      <c r="AO81" s="46"/>
      <c r="AP81" s="46"/>
      <c r="AQ81" s="46"/>
      <c r="AR81" s="46"/>
      <c r="AS81" s="103"/>
      <c r="AT81" s="146"/>
      <c r="AU81" s="86"/>
      <c r="AV81" s="86"/>
      <c r="AW81" s="102"/>
      <c r="AX81" s="19"/>
      <c r="AY81" s="19"/>
      <c r="AZ81" s="19"/>
      <c r="BA81" s="19"/>
      <c r="BB81" s="19"/>
      <c r="BC81" s="19"/>
      <c r="BD81" s="19"/>
      <c r="BE81" s="19"/>
      <c r="BF81" s="19"/>
      <c r="BG81" s="19"/>
      <c r="BH81" s="19"/>
      <c r="BI81" s="19"/>
      <c r="BJ81" s="19"/>
      <c r="BK81" s="19"/>
      <c r="BL81" s="19"/>
      <c r="BM81" s="19"/>
      <c r="BN81" s="19"/>
      <c r="BO81" s="19"/>
      <c r="BP81" s="19"/>
    </row>
    <row r="82" spans="1:68" ht="39" customHeight="1" x14ac:dyDescent="0.25">
      <c r="A82" s="341"/>
      <c r="B82" s="334"/>
      <c r="C82" s="334"/>
      <c r="D82" s="334"/>
      <c r="E82" s="334"/>
      <c r="F82" s="334"/>
      <c r="G82" s="334"/>
      <c r="H82" s="334"/>
      <c r="I82" s="334"/>
      <c r="J82" s="334"/>
      <c r="K82" s="334"/>
      <c r="L82" s="334"/>
      <c r="M82" s="334"/>
      <c r="N82" s="334"/>
      <c r="O82" s="46">
        <v>6</v>
      </c>
      <c r="P82" s="29"/>
      <c r="Q82" s="29"/>
      <c r="R82" s="46" t="str">
        <f t="shared" si="10"/>
        <v/>
      </c>
      <c r="S82" s="47"/>
      <c r="T82" s="47"/>
      <c r="U82" s="35" t="str">
        <f t="shared" si="19"/>
        <v/>
      </c>
      <c r="V82" s="47"/>
      <c r="W82" s="47"/>
      <c r="X82" s="47"/>
      <c r="Y82" s="48" t="str">
        <f t="shared" si="22"/>
        <v/>
      </c>
      <c r="Z82" s="34" t="str">
        <f t="shared" si="2"/>
        <v/>
      </c>
      <c r="AA82" s="35" t="str">
        <f t="shared" si="3"/>
        <v/>
      </c>
      <c r="AB82" s="34" t="str">
        <f t="shared" si="4"/>
        <v/>
      </c>
      <c r="AC82" s="35" t="str">
        <f t="shared" si="23"/>
        <v/>
      </c>
      <c r="AD82" s="36" t="str">
        <f t="shared" si="5"/>
        <v/>
      </c>
      <c r="AE82" s="47"/>
      <c r="AF82" s="47"/>
      <c r="AG82" s="29"/>
      <c r="AH82" s="52"/>
      <c r="AI82" s="52"/>
      <c r="AJ82" s="29"/>
      <c r="AK82" s="46"/>
      <c r="AL82" s="46"/>
      <c r="AM82" s="46"/>
      <c r="AN82" s="46"/>
      <c r="AO82" s="46"/>
      <c r="AP82" s="46"/>
      <c r="AQ82" s="46"/>
      <c r="AR82" s="46"/>
      <c r="AS82" s="103"/>
      <c r="AT82" s="103"/>
      <c r="AU82" s="46"/>
      <c r="AV82" s="46"/>
      <c r="AW82" s="104"/>
      <c r="AX82" s="19"/>
      <c r="AY82" s="19"/>
      <c r="AZ82" s="19"/>
      <c r="BA82" s="19"/>
      <c r="BB82" s="19"/>
      <c r="BC82" s="19"/>
      <c r="BD82" s="19"/>
      <c r="BE82" s="19"/>
      <c r="BF82" s="19"/>
      <c r="BG82" s="19"/>
      <c r="BH82" s="19"/>
      <c r="BI82" s="19"/>
      <c r="BJ82" s="19"/>
      <c r="BK82" s="19"/>
      <c r="BL82" s="19"/>
      <c r="BM82" s="19"/>
      <c r="BN82" s="19"/>
      <c r="BO82" s="19"/>
      <c r="BP82" s="19"/>
    </row>
    <row r="83" spans="1:68" ht="39" customHeight="1" x14ac:dyDescent="0.25">
      <c r="A83" s="341"/>
      <c r="B83" s="334"/>
      <c r="C83" s="334"/>
      <c r="D83" s="334"/>
      <c r="E83" s="334"/>
      <c r="F83" s="334"/>
      <c r="G83" s="334"/>
      <c r="H83" s="334"/>
      <c r="I83" s="334"/>
      <c r="J83" s="334"/>
      <c r="K83" s="334"/>
      <c r="L83" s="334"/>
      <c r="M83" s="334"/>
      <c r="N83" s="334"/>
      <c r="O83" s="46">
        <v>7</v>
      </c>
      <c r="P83" s="29"/>
      <c r="Q83" s="29"/>
      <c r="R83" s="46" t="str">
        <f t="shared" si="10"/>
        <v/>
      </c>
      <c r="S83" s="47"/>
      <c r="T83" s="47"/>
      <c r="U83" s="35" t="str">
        <f t="shared" si="19"/>
        <v/>
      </c>
      <c r="V83" s="47"/>
      <c r="W83" s="47"/>
      <c r="X83" s="47"/>
      <c r="Y83" s="48" t="str">
        <f t="shared" si="22"/>
        <v/>
      </c>
      <c r="Z83" s="34" t="str">
        <f t="shared" si="2"/>
        <v/>
      </c>
      <c r="AA83" s="35" t="str">
        <f t="shared" si="3"/>
        <v/>
      </c>
      <c r="AB83" s="34" t="str">
        <f t="shared" si="4"/>
        <v/>
      </c>
      <c r="AC83" s="35" t="str">
        <f t="shared" si="23"/>
        <v/>
      </c>
      <c r="AD83" s="36" t="str">
        <f t="shared" si="5"/>
        <v/>
      </c>
      <c r="AE83" s="47"/>
      <c r="AF83" s="47"/>
      <c r="AG83" s="29"/>
      <c r="AH83" s="52"/>
      <c r="AI83" s="52"/>
      <c r="AJ83" s="29"/>
      <c r="AK83" s="46"/>
      <c r="AL83" s="46"/>
      <c r="AM83" s="46"/>
      <c r="AN83" s="46"/>
      <c r="AO83" s="46"/>
      <c r="AP83" s="46"/>
      <c r="AQ83" s="46"/>
      <c r="AR83" s="46"/>
      <c r="AS83" s="103"/>
      <c r="AT83" s="103"/>
      <c r="AU83" s="46"/>
      <c r="AV83" s="46"/>
      <c r="AW83" s="104"/>
      <c r="AX83" s="19"/>
      <c r="AY83" s="19"/>
      <c r="AZ83" s="19"/>
      <c r="BA83" s="19"/>
      <c r="BB83" s="19"/>
      <c r="BC83" s="19"/>
      <c r="BD83" s="19"/>
      <c r="BE83" s="19"/>
      <c r="BF83" s="19"/>
      <c r="BG83" s="19"/>
      <c r="BH83" s="19"/>
      <c r="BI83" s="19"/>
      <c r="BJ83" s="19"/>
      <c r="BK83" s="19"/>
      <c r="BL83" s="19"/>
      <c r="BM83" s="19"/>
      <c r="BN83" s="19"/>
      <c r="BO83" s="19"/>
      <c r="BP83" s="19"/>
    </row>
    <row r="84" spans="1:68" ht="39" customHeight="1" x14ac:dyDescent="0.25">
      <c r="A84" s="341"/>
      <c r="B84" s="334"/>
      <c r="C84" s="334"/>
      <c r="D84" s="334"/>
      <c r="E84" s="334"/>
      <c r="F84" s="334"/>
      <c r="G84" s="334"/>
      <c r="H84" s="334"/>
      <c r="I84" s="334"/>
      <c r="J84" s="334"/>
      <c r="K84" s="334"/>
      <c r="L84" s="334"/>
      <c r="M84" s="334"/>
      <c r="N84" s="334"/>
      <c r="O84" s="46">
        <v>8</v>
      </c>
      <c r="P84" s="29"/>
      <c r="Q84" s="29"/>
      <c r="R84" s="46" t="str">
        <f t="shared" si="10"/>
        <v/>
      </c>
      <c r="S84" s="47"/>
      <c r="T84" s="47"/>
      <c r="U84" s="35" t="str">
        <f t="shared" si="19"/>
        <v/>
      </c>
      <c r="V84" s="47"/>
      <c r="W84" s="47"/>
      <c r="X84" s="47"/>
      <c r="Y84" s="48" t="str">
        <f t="shared" si="22"/>
        <v/>
      </c>
      <c r="Z84" s="34" t="str">
        <f t="shared" si="2"/>
        <v/>
      </c>
      <c r="AA84" s="35" t="str">
        <f t="shared" si="3"/>
        <v/>
      </c>
      <c r="AB84" s="34" t="str">
        <f t="shared" si="4"/>
        <v/>
      </c>
      <c r="AC84" s="35" t="str">
        <f t="shared" si="23"/>
        <v/>
      </c>
      <c r="AD84" s="36" t="str">
        <f t="shared" si="5"/>
        <v/>
      </c>
      <c r="AE84" s="47"/>
      <c r="AF84" s="47"/>
      <c r="AG84" s="29"/>
      <c r="AH84" s="52"/>
      <c r="AI84" s="52"/>
      <c r="AJ84" s="29"/>
      <c r="AK84" s="46"/>
      <c r="AL84" s="46"/>
      <c r="AM84" s="46"/>
      <c r="AN84" s="46"/>
      <c r="AO84" s="46"/>
      <c r="AP84" s="46"/>
      <c r="AQ84" s="46"/>
      <c r="AR84" s="46"/>
      <c r="AS84" s="103"/>
      <c r="AT84" s="103"/>
      <c r="AU84" s="46"/>
      <c r="AV84" s="46"/>
      <c r="AW84" s="104"/>
      <c r="AX84" s="19"/>
      <c r="AY84" s="19"/>
      <c r="AZ84" s="19"/>
      <c r="BA84" s="19"/>
      <c r="BB84" s="19"/>
      <c r="BC84" s="19"/>
      <c r="BD84" s="19"/>
      <c r="BE84" s="19"/>
      <c r="BF84" s="19"/>
      <c r="BG84" s="19"/>
      <c r="BH84" s="19"/>
      <c r="BI84" s="19"/>
      <c r="BJ84" s="19"/>
      <c r="BK84" s="19"/>
      <c r="BL84" s="19"/>
      <c r="BM84" s="19"/>
      <c r="BN84" s="19"/>
      <c r="BO84" s="19"/>
      <c r="BP84" s="19"/>
    </row>
    <row r="85" spans="1:68" ht="39" customHeight="1" x14ac:dyDescent="0.25">
      <c r="A85" s="341"/>
      <c r="B85" s="334"/>
      <c r="C85" s="334"/>
      <c r="D85" s="334"/>
      <c r="E85" s="334"/>
      <c r="F85" s="334"/>
      <c r="G85" s="334"/>
      <c r="H85" s="334"/>
      <c r="I85" s="334"/>
      <c r="J85" s="334"/>
      <c r="K85" s="334"/>
      <c r="L85" s="334"/>
      <c r="M85" s="334"/>
      <c r="N85" s="334"/>
      <c r="O85" s="46">
        <v>9</v>
      </c>
      <c r="P85" s="29"/>
      <c r="Q85" s="29"/>
      <c r="R85" s="46" t="str">
        <f t="shared" si="10"/>
        <v/>
      </c>
      <c r="S85" s="47"/>
      <c r="T85" s="47"/>
      <c r="U85" s="35" t="str">
        <f t="shared" si="19"/>
        <v/>
      </c>
      <c r="V85" s="47"/>
      <c r="W85" s="47"/>
      <c r="X85" s="47"/>
      <c r="Y85" s="48" t="str">
        <f t="shared" si="22"/>
        <v/>
      </c>
      <c r="Z85" s="34" t="str">
        <f t="shared" si="2"/>
        <v/>
      </c>
      <c r="AA85" s="35" t="str">
        <f t="shared" si="3"/>
        <v/>
      </c>
      <c r="AB85" s="34" t="str">
        <f t="shared" si="4"/>
        <v/>
      </c>
      <c r="AC85" s="35" t="str">
        <f t="shared" si="23"/>
        <v/>
      </c>
      <c r="AD85" s="36" t="str">
        <f t="shared" si="5"/>
        <v/>
      </c>
      <c r="AE85" s="47"/>
      <c r="AF85" s="47"/>
      <c r="AG85" s="29"/>
      <c r="AH85" s="52"/>
      <c r="AI85" s="52"/>
      <c r="AJ85" s="29"/>
      <c r="AK85" s="46"/>
      <c r="AL85" s="46"/>
      <c r="AM85" s="46"/>
      <c r="AN85" s="46"/>
      <c r="AO85" s="46"/>
      <c r="AP85" s="46"/>
      <c r="AQ85" s="46"/>
      <c r="AR85" s="46"/>
      <c r="AS85" s="103"/>
      <c r="AT85" s="103"/>
      <c r="AU85" s="46"/>
      <c r="AV85" s="46"/>
      <c r="AW85" s="104"/>
      <c r="AX85" s="19"/>
      <c r="AY85" s="19"/>
      <c r="AZ85" s="19"/>
      <c r="BA85" s="19"/>
      <c r="BB85" s="19"/>
      <c r="BC85" s="19"/>
      <c r="BD85" s="19"/>
      <c r="BE85" s="19"/>
      <c r="BF85" s="19"/>
      <c r="BG85" s="19"/>
      <c r="BH85" s="19"/>
      <c r="BI85" s="19"/>
      <c r="BJ85" s="19"/>
      <c r="BK85" s="19"/>
      <c r="BL85" s="19"/>
      <c r="BM85" s="19"/>
      <c r="BN85" s="19"/>
      <c r="BO85" s="19"/>
      <c r="BP85" s="19"/>
    </row>
    <row r="86" spans="1:68" ht="39" customHeight="1" thickBot="1" x14ac:dyDescent="0.3">
      <c r="A86" s="342"/>
      <c r="B86" s="335"/>
      <c r="C86" s="335"/>
      <c r="D86" s="335"/>
      <c r="E86" s="335"/>
      <c r="F86" s="335"/>
      <c r="G86" s="335"/>
      <c r="H86" s="335"/>
      <c r="I86" s="335"/>
      <c r="J86" s="335"/>
      <c r="K86" s="335"/>
      <c r="L86" s="335"/>
      <c r="M86" s="335"/>
      <c r="N86" s="335"/>
      <c r="O86" s="57">
        <v>10</v>
      </c>
      <c r="P86" s="58"/>
      <c r="Q86" s="58"/>
      <c r="R86" s="46" t="str">
        <f t="shared" si="10"/>
        <v/>
      </c>
      <c r="S86" s="47"/>
      <c r="T86" s="47"/>
      <c r="U86" s="35" t="str">
        <f t="shared" si="19"/>
        <v/>
      </c>
      <c r="V86" s="47"/>
      <c r="W86" s="47"/>
      <c r="X86" s="47"/>
      <c r="Y86" s="48" t="str">
        <f t="shared" si="22"/>
        <v/>
      </c>
      <c r="Z86" s="34" t="str">
        <f t="shared" si="2"/>
        <v/>
      </c>
      <c r="AA86" s="35" t="str">
        <f t="shared" si="3"/>
        <v/>
      </c>
      <c r="AB86" s="34" t="str">
        <f t="shared" si="4"/>
        <v/>
      </c>
      <c r="AC86" s="35" t="str">
        <f t="shared" si="23"/>
        <v/>
      </c>
      <c r="AD86" s="36" t="str">
        <f t="shared" si="5"/>
        <v/>
      </c>
      <c r="AE86" s="47"/>
      <c r="AF86" s="59"/>
      <c r="AG86" s="58"/>
      <c r="AH86" s="60"/>
      <c r="AI86" s="60"/>
      <c r="AJ86" s="58"/>
      <c r="AK86" s="57"/>
      <c r="AL86" s="57"/>
      <c r="AM86" s="57"/>
      <c r="AN86" s="57"/>
      <c r="AO86" s="57"/>
      <c r="AP86" s="57"/>
      <c r="AQ86" s="57"/>
      <c r="AR86" s="57"/>
      <c r="AS86" s="105"/>
      <c r="AT86" s="57"/>
      <c r="AU86" s="57"/>
      <c r="AV86" s="57"/>
      <c r="AW86" s="106"/>
      <c r="AX86" s="19"/>
      <c r="AY86" s="19"/>
      <c r="AZ86" s="19"/>
      <c r="BA86" s="19"/>
      <c r="BB86" s="19"/>
      <c r="BC86" s="19"/>
      <c r="BD86" s="19"/>
      <c r="BE86" s="19"/>
      <c r="BF86" s="19"/>
      <c r="BG86" s="19"/>
      <c r="BH86" s="19"/>
      <c r="BI86" s="19"/>
      <c r="BJ86" s="19"/>
      <c r="BK86" s="19"/>
      <c r="BL86" s="19"/>
      <c r="BM86" s="19"/>
      <c r="BN86" s="19"/>
      <c r="BO86" s="19"/>
      <c r="BP86" s="19"/>
    </row>
    <row r="87" spans="1:68" ht="102" customHeight="1" x14ac:dyDescent="0.25">
      <c r="A87" s="340">
        <v>9</v>
      </c>
      <c r="B87" s="333" t="s">
        <v>555</v>
      </c>
      <c r="C87" s="333" t="s">
        <v>109</v>
      </c>
      <c r="D87" s="333" t="s">
        <v>556</v>
      </c>
      <c r="E87" s="333" t="s">
        <v>557</v>
      </c>
      <c r="F87" s="333" t="s">
        <v>558</v>
      </c>
      <c r="G87" s="336">
        <v>6</v>
      </c>
      <c r="H87" s="337" t="str">
        <f>IF(G87&lt;=0,"",IF(G87&lt;=2,"Muy Baja",IF(G87&lt;=24,"Baja",IF(G87&lt;=500,"Media",IF(G87&lt;=5000,"Alta","Muy Alta")))))</f>
        <v>Baja</v>
      </c>
      <c r="I87" s="338">
        <f>IF(H87="","",IF(H87="Muy Baja",0.2,IF(H87="Baja",0.4,IF(H87="Media",0.6,IF(H87="Alta",0.8,IF(H87="Muy Alta",1,))))))</f>
        <v>0.4</v>
      </c>
      <c r="J87" s="333" t="s">
        <v>113</v>
      </c>
      <c r="K87" s="338" t="str">
        <f>IF(J87='Tabla Impacto corrupción '!$B$5,'Tabla Impacto corrupción '!$C$5,IF(J87='Tabla Impacto corrupción '!$B$6,'Tabla Impacto corrupción '!$C$6,IF(J87='Tabla Impacto corrupción '!$B$7,'Tabla Impacto corrupción '!$C$7)))</f>
        <v>Entre 1 y 5 es MODERADO</v>
      </c>
      <c r="L87" s="337" t="str">
        <f>IF(J87='Tabla Impacto corrupción '!$B$5,"Moderado",IF(J87='Tabla Impacto corrupción '!$B$6,"Mayor",IF(J87='Tabla Impacto corrupción '!$B$7,"Catastrófico")))</f>
        <v>Moderado</v>
      </c>
      <c r="M87" s="338">
        <f>IF(L87="","",IF(L87="Leve",0.2,IF(L87="Menor",0.4,IF(L87="Moderado",0.6,IF(L87="Mayor",0.8,IF(L87="Catastrófico",1,))))))</f>
        <v>0.6</v>
      </c>
      <c r="N87" s="339" t="str">
        <f>IF(OR(AND(H87="Muy Baja",L87="Leve"),AND(H87="Muy Baja",L87="Menor"),AND(H87="Baja",L87="Leve")),"Bajo",IF(OR(AND(H87="Muy baja",L87="Moderado"),AND(H87="Baja",L87="Menor"),AND(H87="Baja",L87="Moderado"),AND(H87="Media",L87="Leve"),AND(H87="Media",L87="Menor"),AND(H87="Media",L87="Moderado"),AND(H87="Alta",L87="Leve"),AND(H87="Alta",L87="Menor")),"Moderado",IF(OR(AND(H87="Muy Baja",L87="Mayor"),AND(H87="Baja",L87="Mayor"),AND(H87="Media",L87="Mayor"),AND(H87="Alta",L87="Moderado"),AND(H87="Alta",L87="Mayor"),AND(H87="Muy Alta",L87="Leve"),AND(H87="Muy Alta",L87="Menor"),AND(H87="Muy Alta",L87="Moderado"),AND(H87="Muy Alta",L87="Mayor")),"Alto",IF(OR(AND(H87="Muy Baja",L87="Catastrófico"),AND(H87="Baja",L87="Catastrófico"),AND(H87="Media",L87="Catastrófico"),AND(H87="Alta",L87="Catastrófico"),AND(H87="Muy Alta",L87="Catastrófico")),"Extremo",""))))</f>
        <v>Moderado</v>
      </c>
      <c r="O87" s="27">
        <v>1</v>
      </c>
      <c r="P87" s="29" t="s">
        <v>559</v>
      </c>
      <c r="Q87" s="28" t="s">
        <v>560</v>
      </c>
      <c r="R87" s="27" t="str">
        <f t="shared" si="10"/>
        <v>Probabilidad</v>
      </c>
      <c r="S87" s="30" t="s">
        <v>116</v>
      </c>
      <c r="T87" s="30" t="s">
        <v>117</v>
      </c>
      <c r="U87" s="31" t="str">
        <f t="shared" si="19"/>
        <v>40%</v>
      </c>
      <c r="V87" s="30" t="s">
        <v>118</v>
      </c>
      <c r="W87" s="30" t="s">
        <v>154</v>
      </c>
      <c r="X87" s="30" t="s">
        <v>120</v>
      </c>
      <c r="Y87" s="32">
        <f>IFERROR(IF(R87="Probabilidad",(I87-(+I87*U87)),IF(R87="Impacto",I87,"")),"")</f>
        <v>0.24</v>
      </c>
      <c r="Z87" s="33" t="str">
        <f t="shared" si="2"/>
        <v>Baja</v>
      </c>
      <c r="AA87" s="31">
        <f t="shared" si="3"/>
        <v>0.24</v>
      </c>
      <c r="AB87" s="33" t="str">
        <f t="shared" si="4"/>
        <v>Moderado</v>
      </c>
      <c r="AC87" s="31">
        <f>IFERROR(IF(R87="Impacto",(M87-(+M87*U87)),IF(R87="Probabilidad",M87,"")),"")</f>
        <v>0.6</v>
      </c>
      <c r="AD87" s="65" t="str">
        <f t="shared" si="5"/>
        <v>Moderado</v>
      </c>
      <c r="AE87" s="30" t="s">
        <v>121</v>
      </c>
      <c r="AF87" s="30"/>
      <c r="AG87" s="20"/>
      <c r="AH87" s="38"/>
      <c r="AI87" s="38"/>
      <c r="AJ87" s="28"/>
      <c r="AK87" s="27"/>
      <c r="AL87" s="28" t="s">
        <v>561</v>
      </c>
      <c r="AM87" s="147" t="s">
        <v>562</v>
      </c>
      <c r="AN87" s="29" t="s">
        <v>563</v>
      </c>
      <c r="AO87" s="28" t="s">
        <v>564</v>
      </c>
      <c r="AP87" s="111" t="s">
        <v>565</v>
      </c>
      <c r="AQ87" s="132" t="s">
        <v>562</v>
      </c>
      <c r="AR87" s="100" t="s">
        <v>566</v>
      </c>
      <c r="AS87" s="28" t="s">
        <v>567</v>
      </c>
      <c r="AT87" s="28" t="s">
        <v>568</v>
      </c>
      <c r="AU87" s="484" t="s">
        <v>569</v>
      </c>
      <c r="AV87" s="29" t="s">
        <v>570</v>
      </c>
      <c r="AW87" s="481" t="s">
        <v>738</v>
      </c>
      <c r="AX87" s="19"/>
      <c r="AY87" s="19"/>
      <c r="AZ87" s="19"/>
      <c r="BA87" s="19"/>
      <c r="BB87" s="19"/>
      <c r="BC87" s="19"/>
      <c r="BD87" s="19"/>
      <c r="BE87" s="19"/>
      <c r="BF87" s="19"/>
      <c r="BG87" s="19"/>
      <c r="BH87" s="19"/>
      <c r="BI87" s="19"/>
      <c r="BJ87" s="19"/>
      <c r="BK87" s="19"/>
      <c r="BL87" s="19"/>
      <c r="BM87" s="19"/>
      <c r="BN87" s="19"/>
      <c r="BO87" s="19"/>
      <c r="BP87" s="19"/>
    </row>
    <row r="88" spans="1:68" ht="78.75" customHeight="1" x14ac:dyDescent="0.25">
      <c r="A88" s="341"/>
      <c r="B88" s="334"/>
      <c r="C88" s="334"/>
      <c r="D88" s="334"/>
      <c r="E88" s="334"/>
      <c r="F88" s="334"/>
      <c r="G88" s="334"/>
      <c r="H88" s="334"/>
      <c r="I88" s="334"/>
      <c r="J88" s="334"/>
      <c r="K88" s="334"/>
      <c r="L88" s="334"/>
      <c r="M88" s="334"/>
      <c r="N88" s="334"/>
      <c r="O88" s="148">
        <v>2</v>
      </c>
      <c r="P88" s="149"/>
      <c r="Q88" s="149"/>
      <c r="R88" s="148" t="str">
        <f t="shared" si="10"/>
        <v/>
      </c>
      <c r="S88" s="150"/>
      <c r="T88" s="150"/>
      <c r="U88" s="151" t="str">
        <f t="shared" si="19"/>
        <v/>
      </c>
      <c r="V88" s="150"/>
      <c r="W88" s="150"/>
      <c r="X88" s="150"/>
      <c r="Y88" s="152" t="str">
        <f>IFERROR(IF(AND(R87="Probabilidad",R88="Probabilidad"),(AA87-(+AA87*U88)),IF(R88="Probabilidad",(I87-(+I87*U88)),IF(R88="Impacto",AA87,""))),"")</f>
        <v/>
      </c>
      <c r="Z88" s="153" t="str">
        <f t="shared" si="2"/>
        <v/>
      </c>
      <c r="AA88" s="151" t="str">
        <f t="shared" si="3"/>
        <v/>
      </c>
      <c r="AB88" s="153" t="str">
        <f t="shared" si="4"/>
        <v/>
      </c>
      <c r="AC88" s="151" t="str">
        <f>IFERROR(IF(AND(R87="Impacto",R88="Impacto"),(AC87-(+AC87*U88)),IF(R88="Impacto",($M$87-(+$M$87*U88)),IF(R88="Probabilidad",AC87,""))),"")</f>
        <v/>
      </c>
      <c r="AD88" s="154" t="str">
        <f t="shared" si="5"/>
        <v/>
      </c>
      <c r="AE88" s="150"/>
      <c r="AF88" s="150"/>
      <c r="AG88" s="155"/>
      <c r="AH88" s="156"/>
      <c r="AI88" s="156"/>
      <c r="AJ88" s="142"/>
      <c r="AK88" s="148"/>
      <c r="AL88" s="46"/>
      <c r="AM88" s="46"/>
      <c r="AN88" s="103"/>
      <c r="AO88" s="103"/>
      <c r="AP88" s="103"/>
      <c r="AQ88" s="103"/>
      <c r="AR88" s="103"/>
      <c r="AS88" s="103"/>
      <c r="AT88" s="46"/>
      <c r="AU88" s="46"/>
      <c r="AV88" s="46"/>
      <c r="AW88" s="104"/>
      <c r="AX88" s="19"/>
      <c r="AY88" s="19"/>
      <c r="AZ88" s="19"/>
      <c r="BA88" s="19"/>
      <c r="BB88" s="19"/>
      <c r="BC88" s="19"/>
      <c r="BD88" s="19"/>
      <c r="BE88" s="19"/>
      <c r="BF88" s="19"/>
      <c r="BG88" s="19"/>
      <c r="BH88" s="19"/>
      <c r="BI88" s="19"/>
      <c r="BJ88" s="19"/>
      <c r="BK88" s="19"/>
      <c r="BL88" s="19"/>
      <c r="BM88" s="19"/>
      <c r="BN88" s="19"/>
      <c r="BO88" s="19"/>
      <c r="BP88" s="19"/>
    </row>
    <row r="89" spans="1:68" ht="39" customHeight="1" x14ac:dyDescent="0.25">
      <c r="A89" s="341"/>
      <c r="B89" s="334"/>
      <c r="C89" s="334"/>
      <c r="D89" s="334"/>
      <c r="E89" s="334"/>
      <c r="F89" s="334"/>
      <c r="G89" s="334"/>
      <c r="H89" s="334"/>
      <c r="I89" s="334"/>
      <c r="J89" s="334"/>
      <c r="K89" s="334"/>
      <c r="L89" s="334"/>
      <c r="M89" s="334"/>
      <c r="N89" s="334"/>
      <c r="O89" s="148">
        <v>3</v>
      </c>
      <c r="P89" s="149"/>
      <c r="Q89" s="149"/>
      <c r="R89" s="148" t="str">
        <f t="shared" si="10"/>
        <v/>
      </c>
      <c r="S89" s="150"/>
      <c r="T89" s="150"/>
      <c r="U89" s="151" t="str">
        <f t="shared" si="19"/>
        <v/>
      </c>
      <c r="V89" s="150"/>
      <c r="W89" s="150"/>
      <c r="X89" s="150"/>
      <c r="Y89" s="152" t="str">
        <f t="shared" ref="Y89:Y96" si="24">IFERROR(IF(AND(R88="Probabilidad",R89="Probabilidad"),(AA88-(+AA88*U89)),IF(AND(R88="Impacto",R89="Probabilidad"),(AA87-(+AA87*U89)),IF(R89="Impacto",AA88,""))),"")</f>
        <v/>
      </c>
      <c r="Z89" s="153" t="str">
        <f t="shared" si="2"/>
        <v/>
      </c>
      <c r="AA89" s="151" t="str">
        <f t="shared" si="3"/>
        <v/>
      </c>
      <c r="AB89" s="153" t="str">
        <f t="shared" si="4"/>
        <v/>
      </c>
      <c r="AC89" s="151" t="str">
        <f t="shared" ref="AC89:AC96" si="25">IFERROR(IF(AND(R88="Impacto",R89="Impacto"),(AC88-(+AC88*U89)),IF(AND(R88="Probabilidad",R89="Impacto"),(AC87-(+AC87*U89)),IF(R89="Probabilidad",AC88,""))),"")</f>
        <v/>
      </c>
      <c r="AD89" s="154" t="str">
        <f t="shared" si="5"/>
        <v/>
      </c>
      <c r="AE89" s="150"/>
      <c r="AF89" s="150"/>
      <c r="AG89" s="155"/>
      <c r="AH89" s="156"/>
      <c r="AI89" s="156"/>
      <c r="AJ89" s="142"/>
      <c r="AK89" s="148"/>
      <c r="AL89" s="46"/>
      <c r="AM89" s="46"/>
      <c r="AN89" s="103"/>
      <c r="AO89" s="103"/>
      <c r="AP89" s="103"/>
      <c r="AQ89" s="103"/>
      <c r="AR89" s="103"/>
      <c r="AS89" s="103"/>
      <c r="AT89" s="46"/>
      <c r="AU89" s="46"/>
      <c r="AV89" s="46"/>
      <c r="AW89" s="104"/>
      <c r="AX89" s="19"/>
      <c r="AY89" s="19"/>
      <c r="AZ89" s="19"/>
      <c r="BA89" s="19"/>
      <c r="BB89" s="19"/>
      <c r="BC89" s="19"/>
      <c r="BD89" s="19"/>
      <c r="BE89" s="19"/>
      <c r="BF89" s="19"/>
      <c r="BG89" s="19"/>
      <c r="BH89" s="19"/>
      <c r="BI89" s="19"/>
      <c r="BJ89" s="19"/>
      <c r="BK89" s="19"/>
      <c r="BL89" s="19"/>
      <c r="BM89" s="19"/>
      <c r="BN89" s="19"/>
      <c r="BO89" s="19"/>
      <c r="BP89" s="19"/>
    </row>
    <row r="90" spans="1:68" ht="39" customHeight="1" x14ac:dyDescent="0.25">
      <c r="A90" s="341"/>
      <c r="B90" s="334"/>
      <c r="C90" s="334"/>
      <c r="D90" s="334"/>
      <c r="E90" s="334"/>
      <c r="F90" s="334"/>
      <c r="G90" s="334"/>
      <c r="H90" s="334"/>
      <c r="I90" s="334"/>
      <c r="J90" s="334"/>
      <c r="K90" s="334"/>
      <c r="L90" s="334"/>
      <c r="M90" s="334"/>
      <c r="N90" s="334"/>
      <c r="O90" s="148">
        <v>4</v>
      </c>
      <c r="P90" s="149"/>
      <c r="Q90" s="149"/>
      <c r="R90" s="148" t="str">
        <f t="shared" si="10"/>
        <v/>
      </c>
      <c r="S90" s="150"/>
      <c r="T90" s="150"/>
      <c r="U90" s="151" t="str">
        <f t="shared" si="19"/>
        <v/>
      </c>
      <c r="V90" s="150"/>
      <c r="W90" s="150"/>
      <c r="X90" s="150"/>
      <c r="Y90" s="152" t="str">
        <f t="shared" si="24"/>
        <v/>
      </c>
      <c r="Z90" s="153" t="str">
        <f t="shared" si="2"/>
        <v/>
      </c>
      <c r="AA90" s="151" t="str">
        <f t="shared" si="3"/>
        <v/>
      </c>
      <c r="AB90" s="153" t="str">
        <f t="shared" si="4"/>
        <v/>
      </c>
      <c r="AC90" s="151" t="str">
        <f t="shared" si="25"/>
        <v/>
      </c>
      <c r="AD90" s="154" t="str">
        <f t="shared" si="5"/>
        <v/>
      </c>
      <c r="AE90" s="150"/>
      <c r="AF90" s="150"/>
      <c r="AG90" s="149"/>
      <c r="AH90" s="156"/>
      <c r="AI90" s="156"/>
      <c r="AJ90" s="142"/>
      <c r="AK90" s="148"/>
      <c r="AL90" s="46"/>
      <c r="AM90" s="46"/>
      <c r="AN90" s="103"/>
      <c r="AO90" s="103"/>
      <c r="AP90" s="103"/>
      <c r="AQ90" s="103"/>
      <c r="AR90" s="103"/>
      <c r="AS90" s="103"/>
      <c r="AT90" s="46"/>
      <c r="AU90" s="46"/>
      <c r="AV90" s="46"/>
      <c r="AW90" s="104"/>
      <c r="AX90" s="19"/>
      <c r="AY90" s="19"/>
      <c r="AZ90" s="19"/>
      <c r="BA90" s="19"/>
      <c r="BB90" s="19"/>
      <c r="BC90" s="19"/>
      <c r="BD90" s="19"/>
      <c r="BE90" s="19"/>
      <c r="BF90" s="19"/>
      <c r="BG90" s="19"/>
      <c r="BH90" s="19"/>
      <c r="BI90" s="19"/>
      <c r="BJ90" s="19"/>
      <c r="BK90" s="19"/>
      <c r="BL90" s="19"/>
      <c r="BM90" s="19"/>
      <c r="BN90" s="19"/>
      <c r="BO90" s="19"/>
      <c r="BP90" s="19"/>
    </row>
    <row r="91" spans="1:68" ht="39" customHeight="1" x14ac:dyDescent="0.25">
      <c r="A91" s="341"/>
      <c r="B91" s="334"/>
      <c r="C91" s="334"/>
      <c r="D91" s="334"/>
      <c r="E91" s="334"/>
      <c r="F91" s="334"/>
      <c r="G91" s="334"/>
      <c r="H91" s="334"/>
      <c r="I91" s="334"/>
      <c r="J91" s="334"/>
      <c r="K91" s="334"/>
      <c r="L91" s="334"/>
      <c r="M91" s="334"/>
      <c r="N91" s="334"/>
      <c r="O91" s="148">
        <v>5</v>
      </c>
      <c r="P91" s="149"/>
      <c r="Q91" s="149"/>
      <c r="R91" s="148" t="str">
        <f t="shared" si="10"/>
        <v/>
      </c>
      <c r="S91" s="150"/>
      <c r="T91" s="150"/>
      <c r="U91" s="151" t="str">
        <f t="shared" si="19"/>
        <v/>
      </c>
      <c r="V91" s="150"/>
      <c r="W91" s="150"/>
      <c r="X91" s="150"/>
      <c r="Y91" s="152" t="str">
        <f t="shared" si="24"/>
        <v/>
      </c>
      <c r="Z91" s="153" t="str">
        <f t="shared" si="2"/>
        <v/>
      </c>
      <c r="AA91" s="151" t="str">
        <f t="shared" si="3"/>
        <v/>
      </c>
      <c r="AB91" s="153" t="str">
        <f t="shared" si="4"/>
        <v/>
      </c>
      <c r="AC91" s="151" t="str">
        <f t="shared" si="25"/>
        <v/>
      </c>
      <c r="AD91" s="154" t="str">
        <f t="shared" si="5"/>
        <v/>
      </c>
      <c r="AE91" s="150"/>
      <c r="AF91" s="150"/>
      <c r="AG91" s="149"/>
      <c r="AH91" s="156"/>
      <c r="AI91" s="156"/>
      <c r="AJ91" s="142"/>
      <c r="AK91" s="148"/>
      <c r="AL91" s="46"/>
      <c r="AM91" s="46"/>
      <c r="AN91" s="103"/>
      <c r="AO91" s="103"/>
      <c r="AP91" s="103"/>
      <c r="AQ91" s="103"/>
      <c r="AR91" s="103"/>
      <c r="AS91" s="103"/>
      <c r="AT91" s="46"/>
      <c r="AU91" s="46"/>
      <c r="AV91" s="46"/>
      <c r="AW91" s="104"/>
      <c r="AX91" s="19"/>
      <c r="AY91" s="19"/>
      <c r="AZ91" s="19"/>
      <c r="BA91" s="19"/>
      <c r="BB91" s="19"/>
      <c r="BC91" s="19"/>
      <c r="BD91" s="19"/>
      <c r="BE91" s="19"/>
      <c r="BF91" s="19"/>
      <c r="BG91" s="19"/>
      <c r="BH91" s="19"/>
      <c r="BI91" s="19"/>
      <c r="BJ91" s="19"/>
      <c r="BK91" s="19"/>
      <c r="BL91" s="19"/>
      <c r="BM91" s="19"/>
      <c r="BN91" s="19"/>
      <c r="BO91" s="19"/>
      <c r="BP91" s="19"/>
    </row>
    <row r="92" spans="1:68" ht="39" customHeight="1" x14ac:dyDescent="0.25">
      <c r="A92" s="341"/>
      <c r="B92" s="334"/>
      <c r="C92" s="334"/>
      <c r="D92" s="334"/>
      <c r="E92" s="334"/>
      <c r="F92" s="334"/>
      <c r="G92" s="334"/>
      <c r="H92" s="334"/>
      <c r="I92" s="334"/>
      <c r="J92" s="334"/>
      <c r="K92" s="334"/>
      <c r="L92" s="334"/>
      <c r="M92" s="334"/>
      <c r="N92" s="334"/>
      <c r="O92" s="148">
        <v>6</v>
      </c>
      <c r="P92" s="149"/>
      <c r="Q92" s="149"/>
      <c r="R92" s="148" t="str">
        <f t="shared" si="10"/>
        <v/>
      </c>
      <c r="S92" s="150"/>
      <c r="T92" s="150"/>
      <c r="U92" s="151" t="str">
        <f t="shared" si="19"/>
        <v/>
      </c>
      <c r="V92" s="150"/>
      <c r="W92" s="150"/>
      <c r="X92" s="150"/>
      <c r="Y92" s="152" t="str">
        <f t="shared" si="24"/>
        <v/>
      </c>
      <c r="Z92" s="153" t="str">
        <f t="shared" si="2"/>
        <v/>
      </c>
      <c r="AA92" s="151" t="str">
        <f t="shared" si="3"/>
        <v/>
      </c>
      <c r="AB92" s="153" t="str">
        <f t="shared" si="4"/>
        <v/>
      </c>
      <c r="AC92" s="151" t="str">
        <f t="shared" si="25"/>
        <v/>
      </c>
      <c r="AD92" s="154" t="str">
        <f t="shared" si="5"/>
        <v/>
      </c>
      <c r="AE92" s="150"/>
      <c r="AF92" s="150"/>
      <c r="AG92" s="149"/>
      <c r="AH92" s="156"/>
      <c r="AI92" s="156"/>
      <c r="AJ92" s="142"/>
      <c r="AK92" s="148"/>
      <c r="AL92" s="46"/>
      <c r="AM92" s="46"/>
      <c r="AN92" s="103"/>
      <c r="AO92" s="103"/>
      <c r="AP92" s="103"/>
      <c r="AQ92" s="103"/>
      <c r="AR92" s="103"/>
      <c r="AS92" s="103"/>
      <c r="AT92" s="46"/>
      <c r="AU92" s="46"/>
      <c r="AV92" s="46"/>
      <c r="AW92" s="104"/>
      <c r="AX92" s="19"/>
      <c r="AY92" s="19"/>
      <c r="AZ92" s="19"/>
      <c r="BA92" s="19"/>
      <c r="BB92" s="19"/>
      <c r="BC92" s="19"/>
      <c r="BD92" s="19"/>
      <c r="BE92" s="19"/>
      <c r="BF92" s="19"/>
      <c r="BG92" s="19"/>
      <c r="BH92" s="19"/>
      <c r="BI92" s="19"/>
      <c r="BJ92" s="19"/>
      <c r="BK92" s="19"/>
      <c r="BL92" s="19"/>
      <c r="BM92" s="19"/>
      <c r="BN92" s="19"/>
      <c r="BO92" s="19"/>
      <c r="BP92" s="19"/>
    </row>
    <row r="93" spans="1:68" ht="39" customHeight="1" x14ac:dyDescent="0.25">
      <c r="A93" s="341"/>
      <c r="B93" s="334"/>
      <c r="C93" s="334"/>
      <c r="D93" s="334"/>
      <c r="E93" s="334"/>
      <c r="F93" s="334"/>
      <c r="G93" s="334"/>
      <c r="H93" s="334"/>
      <c r="I93" s="334"/>
      <c r="J93" s="334"/>
      <c r="K93" s="334"/>
      <c r="L93" s="334"/>
      <c r="M93" s="334"/>
      <c r="N93" s="334"/>
      <c r="O93" s="148">
        <v>7</v>
      </c>
      <c r="P93" s="149"/>
      <c r="Q93" s="149"/>
      <c r="R93" s="148" t="str">
        <f t="shared" si="10"/>
        <v/>
      </c>
      <c r="S93" s="150"/>
      <c r="T93" s="150"/>
      <c r="U93" s="151" t="str">
        <f t="shared" si="19"/>
        <v/>
      </c>
      <c r="V93" s="150"/>
      <c r="W93" s="150"/>
      <c r="X93" s="150"/>
      <c r="Y93" s="152" t="str">
        <f t="shared" si="24"/>
        <v/>
      </c>
      <c r="Z93" s="153" t="str">
        <f t="shared" si="2"/>
        <v/>
      </c>
      <c r="AA93" s="151" t="str">
        <f t="shared" si="3"/>
        <v/>
      </c>
      <c r="AB93" s="153" t="str">
        <f t="shared" si="4"/>
        <v/>
      </c>
      <c r="AC93" s="151" t="str">
        <f t="shared" si="25"/>
        <v/>
      </c>
      <c r="AD93" s="154" t="str">
        <f t="shared" si="5"/>
        <v/>
      </c>
      <c r="AE93" s="150"/>
      <c r="AF93" s="150"/>
      <c r="AG93" s="149"/>
      <c r="AH93" s="156"/>
      <c r="AI93" s="156"/>
      <c r="AJ93" s="142"/>
      <c r="AK93" s="148"/>
      <c r="AL93" s="46"/>
      <c r="AM93" s="46"/>
      <c r="AN93" s="103"/>
      <c r="AO93" s="103"/>
      <c r="AP93" s="103"/>
      <c r="AQ93" s="103"/>
      <c r="AR93" s="103"/>
      <c r="AS93" s="103"/>
      <c r="AT93" s="46"/>
      <c r="AU93" s="46"/>
      <c r="AV93" s="46"/>
      <c r="AW93" s="104"/>
      <c r="AX93" s="19"/>
      <c r="AY93" s="19"/>
      <c r="AZ93" s="19"/>
      <c r="BA93" s="19"/>
      <c r="BB93" s="19"/>
      <c r="BC93" s="19"/>
      <c r="BD93" s="19"/>
      <c r="BE93" s="19"/>
      <c r="BF93" s="19"/>
      <c r="BG93" s="19"/>
      <c r="BH93" s="19"/>
      <c r="BI93" s="19"/>
      <c r="BJ93" s="19"/>
      <c r="BK93" s="19"/>
      <c r="BL93" s="19"/>
      <c r="BM93" s="19"/>
      <c r="BN93" s="19"/>
      <c r="BO93" s="19"/>
      <c r="BP93" s="19"/>
    </row>
    <row r="94" spans="1:68" ht="39" customHeight="1" x14ac:dyDescent="0.25">
      <c r="A94" s="341"/>
      <c r="B94" s="334"/>
      <c r="C94" s="334"/>
      <c r="D94" s="334"/>
      <c r="E94" s="334"/>
      <c r="F94" s="334"/>
      <c r="G94" s="334"/>
      <c r="H94" s="334"/>
      <c r="I94" s="334"/>
      <c r="J94" s="334"/>
      <c r="K94" s="334"/>
      <c r="L94" s="334"/>
      <c r="M94" s="334"/>
      <c r="N94" s="334"/>
      <c r="O94" s="148">
        <v>8</v>
      </c>
      <c r="P94" s="149"/>
      <c r="Q94" s="149"/>
      <c r="R94" s="148" t="str">
        <f t="shared" si="10"/>
        <v/>
      </c>
      <c r="S94" s="150"/>
      <c r="T94" s="150"/>
      <c r="U94" s="151" t="str">
        <f t="shared" si="19"/>
        <v/>
      </c>
      <c r="V94" s="150"/>
      <c r="W94" s="150"/>
      <c r="X94" s="150"/>
      <c r="Y94" s="152" t="str">
        <f t="shared" si="24"/>
        <v/>
      </c>
      <c r="Z94" s="153" t="str">
        <f t="shared" si="2"/>
        <v/>
      </c>
      <c r="AA94" s="151" t="str">
        <f t="shared" si="3"/>
        <v/>
      </c>
      <c r="AB94" s="153" t="str">
        <f t="shared" si="4"/>
        <v/>
      </c>
      <c r="AC94" s="151" t="str">
        <f t="shared" si="25"/>
        <v/>
      </c>
      <c r="AD94" s="154" t="str">
        <f t="shared" si="5"/>
        <v/>
      </c>
      <c r="AE94" s="150"/>
      <c r="AF94" s="150"/>
      <c r="AG94" s="149"/>
      <c r="AH94" s="156"/>
      <c r="AI94" s="156"/>
      <c r="AJ94" s="142"/>
      <c r="AK94" s="148"/>
      <c r="AL94" s="46"/>
      <c r="AM94" s="46"/>
      <c r="AN94" s="103"/>
      <c r="AO94" s="103"/>
      <c r="AP94" s="103"/>
      <c r="AQ94" s="103"/>
      <c r="AR94" s="103"/>
      <c r="AS94" s="103"/>
      <c r="AT94" s="46"/>
      <c r="AU94" s="46"/>
      <c r="AV94" s="46"/>
      <c r="AW94" s="104"/>
      <c r="AX94" s="19"/>
      <c r="AY94" s="19"/>
      <c r="AZ94" s="19"/>
      <c r="BA94" s="19"/>
      <c r="BB94" s="19"/>
      <c r="BC94" s="19"/>
      <c r="BD94" s="19"/>
      <c r="BE94" s="19"/>
      <c r="BF94" s="19"/>
      <c r="BG94" s="19"/>
      <c r="BH94" s="19"/>
      <c r="BI94" s="19"/>
      <c r="BJ94" s="19"/>
      <c r="BK94" s="19"/>
      <c r="BL94" s="19"/>
      <c r="BM94" s="19"/>
      <c r="BN94" s="19"/>
      <c r="BO94" s="19"/>
      <c r="BP94" s="19"/>
    </row>
    <row r="95" spans="1:68" ht="39" customHeight="1" x14ac:dyDescent="0.25">
      <c r="A95" s="341"/>
      <c r="B95" s="334"/>
      <c r="C95" s="334"/>
      <c r="D95" s="334"/>
      <c r="E95" s="334"/>
      <c r="F95" s="334"/>
      <c r="G95" s="334"/>
      <c r="H95" s="334"/>
      <c r="I95" s="334"/>
      <c r="J95" s="334"/>
      <c r="K95" s="334"/>
      <c r="L95" s="334"/>
      <c r="M95" s="334"/>
      <c r="N95" s="334"/>
      <c r="O95" s="148">
        <v>9</v>
      </c>
      <c r="P95" s="149"/>
      <c r="Q95" s="149"/>
      <c r="R95" s="148" t="str">
        <f t="shared" si="10"/>
        <v/>
      </c>
      <c r="S95" s="150"/>
      <c r="T95" s="150"/>
      <c r="U95" s="151" t="str">
        <f t="shared" si="19"/>
        <v/>
      </c>
      <c r="V95" s="150"/>
      <c r="W95" s="150"/>
      <c r="X95" s="150"/>
      <c r="Y95" s="152" t="str">
        <f t="shared" si="24"/>
        <v/>
      </c>
      <c r="Z95" s="153" t="str">
        <f t="shared" si="2"/>
        <v/>
      </c>
      <c r="AA95" s="151" t="str">
        <f t="shared" si="3"/>
        <v/>
      </c>
      <c r="AB95" s="153" t="str">
        <f t="shared" si="4"/>
        <v/>
      </c>
      <c r="AC95" s="151" t="str">
        <f t="shared" si="25"/>
        <v/>
      </c>
      <c r="AD95" s="154" t="str">
        <f t="shared" si="5"/>
        <v/>
      </c>
      <c r="AE95" s="150"/>
      <c r="AF95" s="150"/>
      <c r="AG95" s="149"/>
      <c r="AH95" s="156"/>
      <c r="AI95" s="156"/>
      <c r="AJ95" s="142"/>
      <c r="AK95" s="148"/>
      <c r="AL95" s="46"/>
      <c r="AM95" s="46"/>
      <c r="AN95" s="103"/>
      <c r="AO95" s="103"/>
      <c r="AP95" s="103"/>
      <c r="AQ95" s="103"/>
      <c r="AR95" s="103"/>
      <c r="AS95" s="103"/>
      <c r="AT95" s="46"/>
      <c r="AU95" s="46"/>
      <c r="AV95" s="46"/>
      <c r="AW95" s="104"/>
      <c r="AX95" s="19"/>
      <c r="AY95" s="19"/>
      <c r="AZ95" s="19"/>
      <c r="BA95" s="19"/>
      <c r="BB95" s="19"/>
      <c r="BC95" s="19"/>
      <c r="BD95" s="19"/>
      <c r="BE95" s="19"/>
      <c r="BF95" s="19"/>
      <c r="BG95" s="19"/>
      <c r="BH95" s="19"/>
      <c r="BI95" s="19"/>
      <c r="BJ95" s="19"/>
      <c r="BK95" s="19"/>
      <c r="BL95" s="19"/>
      <c r="BM95" s="19"/>
      <c r="BN95" s="19"/>
      <c r="BO95" s="19"/>
      <c r="BP95" s="19"/>
    </row>
    <row r="96" spans="1:68" ht="39" customHeight="1" x14ac:dyDescent="0.25">
      <c r="A96" s="342"/>
      <c r="B96" s="335"/>
      <c r="C96" s="335"/>
      <c r="D96" s="335"/>
      <c r="E96" s="335"/>
      <c r="F96" s="335"/>
      <c r="G96" s="335"/>
      <c r="H96" s="335"/>
      <c r="I96" s="335"/>
      <c r="J96" s="335"/>
      <c r="K96" s="335"/>
      <c r="L96" s="335"/>
      <c r="M96" s="335"/>
      <c r="N96" s="335"/>
      <c r="O96" s="157">
        <v>10</v>
      </c>
      <c r="P96" s="158"/>
      <c r="Q96" s="158"/>
      <c r="R96" s="148" t="str">
        <f t="shared" si="10"/>
        <v/>
      </c>
      <c r="S96" s="150"/>
      <c r="T96" s="150"/>
      <c r="U96" s="151" t="str">
        <f t="shared" si="19"/>
        <v/>
      </c>
      <c r="V96" s="150"/>
      <c r="W96" s="150"/>
      <c r="X96" s="150"/>
      <c r="Y96" s="152" t="str">
        <f t="shared" si="24"/>
        <v/>
      </c>
      <c r="Z96" s="153" t="str">
        <f t="shared" si="2"/>
        <v/>
      </c>
      <c r="AA96" s="151" t="str">
        <f t="shared" si="3"/>
        <v/>
      </c>
      <c r="AB96" s="153" t="str">
        <f t="shared" si="4"/>
        <v/>
      </c>
      <c r="AC96" s="151" t="str">
        <f t="shared" si="25"/>
        <v/>
      </c>
      <c r="AD96" s="154" t="str">
        <f t="shared" si="5"/>
        <v/>
      </c>
      <c r="AE96" s="150"/>
      <c r="AF96" s="159"/>
      <c r="AG96" s="158"/>
      <c r="AH96" s="160"/>
      <c r="AI96" s="160"/>
      <c r="AJ96" s="161"/>
      <c r="AK96" s="157"/>
      <c r="AL96" s="57"/>
      <c r="AM96" s="57"/>
      <c r="AN96" s="105"/>
      <c r="AO96" s="105"/>
      <c r="AP96" s="105"/>
      <c r="AQ96" s="105"/>
      <c r="AR96" s="105"/>
      <c r="AS96" s="105"/>
      <c r="AT96" s="57"/>
      <c r="AU96" s="57"/>
      <c r="AV96" s="57"/>
      <c r="AW96" s="106"/>
      <c r="AX96" s="19"/>
      <c r="AY96" s="19"/>
      <c r="AZ96" s="19"/>
      <c r="BA96" s="19"/>
      <c r="BB96" s="19"/>
      <c r="BC96" s="19"/>
      <c r="BD96" s="19"/>
      <c r="BE96" s="19"/>
      <c r="BF96" s="19"/>
      <c r="BG96" s="19"/>
      <c r="BH96" s="19"/>
      <c r="BI96" s="19"/>
      <c r="BJ96" s="19"/>
      <c r="BK96" s="19"/>
      <c r="BL96" s="19"/>
      <c r="BM96" s="19"/>
      <c r="BN96" s="19"/>
      <c r="BO96" s="19"/>
      <c r="BP96" s="19"/>
    </row>
    <row r="97" spans="1:68" ht="39" customHeight="1" x14ac:dyDescent="0.25">
      <c r="A97" s="340">
        <v>10</v>
      </c>
      <c r="B97" s="392"/>
      <c r="C97" s="333"/>
      <c r="D97" s="333"/>
      <c r="E97" s="333"/>
      <c r="F97" s="333"/>
      <c r="G97" s="336"/>
      <c r="H97" s="337" t="str">
        <f>IF(G97&lt;=0,"",IF(G97&lt;=2,"Muy Baja",IF(G97&lt;=24,"Baja",IF(G97&lt;=500,"Media",IF(G97&lt;=5000,"Alta","Muy Alta")))))</f>
        <v/>
      </c>
      <c r="I97" s="338" t="str">
        <f>IF(H97="","",IF(H97="Muy Baja",0.2,IF(H97="Baja",0.4,IF(H97="Media",0.6,IF(H97="Alta",0.8,IF(H97="Muy Alta",1,))))))</f>
        <v/>
      </c>
      <c r="J97" s="338"/>
      <c r="K97" s="338" t="b">
        <f>IF(J97='Tabla Impacto corrupción '!$B$5,'Tabla Impacto corrupción '!$C$5,IF(J97='Tabla Impacto corrupción '!$B$6,'Tabla Impacto corrupción '!$C$6,IF(J97='Tabla Impacto corrupción '!$B$7,'Tabla Impacto corrupción '!$C$7)))</f>
        <v>0</v>
      </c>
      <c r="L97" s="337" t="b">
        <f>IF(J97='Tabla Impacto corrupción '!$B$5,"Moderado",IF(J97='Tabla Impacto corrupción '!$B$6,"Mayor",IF(J97='Tabla Impacto corrupción '!$B$7,"Catastrófico")))</f>
        <v>0</v>
      </c>
      <c r="M97" s="338">
        <f>IF(L97="","",IF(L97="Leve",0.2,IF(L97="Menor",0.4,IF(L97="Moderado",0.6,IF(L97="Mayor",0.8,IF(L97="Catastrófico",1,))))))</f>
        <v>0</v>
      </c>
      <c r="N97" s="339" t="str">
        <f>IF(OR(AND(H97="Muy Baja",L97="Leve"),AND(H97="Muy Baja",L97="Menor"),AND(H97="Baja",L97="Leve")),"Bajo",IF(OR(AND(H97="Muy baja",L97="Moderado"),AND(H97="Baja",L97="Menor"),AND(H97="Baja",L97="Moderado"),AND(H97="Media",L97="Leve"),AND(H97="Media",L97="Menor"),AND(H97="Media",L97="Moderado"),AND(H97="Alta",L97="Leve"),AND(H97="Alta",L97="Menor")),"Moderado",IF(OR(AND(H97="Muy Baja",L97="Mayor"),AND(H97="Baja",L97="Mayor"),AND(H97="Media",L97="Mayor"),AND(H97="Alta",L97="Moderado"),AND(H97="Alta",L97="Mayor"),AND(H97="Muy Alta",L97="Leve"),AND(H97="Muy Alta",L97="Menor"),AND(H97="Muy Alta",L97="Moderado"),AND(H97="Muy Alta",L97="Mayor")),"Alto",IF(OR(AND(H97="Muy Baja",L97="Catastrófico"),AND(H97="Baja",L97="Catastrófico"),AND(H97="Media",L97="Catastrófico"),AND(H97="Alta",L97="Catastrófico"),AND(H97="Muy Alta",L97="Catastrófico")),"Extremo",""))))</f>
        <v/>
      </c>
      <c r="O97" s="162">
        <v>1</v>
      </c>
      <c r="P97" s="163"/>
      <c r="Q97" s="163"/>
      <c r="R97" s="162" t="str">
        <f t="shared" si="10"/>
        <v/>
      </c>
      <c r="S97" s="164"/>
      <c r="T97" s="164"/>
      <c r="U97" s="165" t="str">
        <f t="shared" si="19"/>
        <v/>
      </c>
      <c r="V97" s="164"/>
      <c r="W97" s="164"/>
      <c r="X97" s="164"/>
      <c r="Y97" s="166" t="str">
        <f>IFERROR(IF(R97="Probabilidad",(I97-(+I97*U97)),IF(R97="Impacto",I97,"")),"")</f>
        <v/>
      </c>
      <c r="Z97" s="167" t="str">
        <f t="shared" si="2"/>
        <v/>
      </c>
      <c r="AA97" s="165" t="str">
        <f t="shared" si="3"/>
        <v/>
      </c>
      <c r="AB97" s="167" t="str">
        <f t="shared" si="4"/>
        <v/>
      </c>
      <c r="AC97" s="165" t="str">
        <f>IFERROR(IF(R97="Impacto",(M97-(+M97*U97)),IF(R97="Probabilidad",M97,"")),"")</f>
        <v/>
      </c>
      <c r="AD97" s="168" t="str">
        <f t="shared" si="5"/>
        <v/>
      </c>
      <c r="AE97" s="164"/>
      <c r="AF97" s="164"/>
      <c r="AG97" s="155"/>
      <c r="AH97" s="169"/>
      <c r="AI97" s="169"/>
      <c r="AJ97" s="170"/>
      <c r="AK97" s="162"/>
      <c r="AL97" s="27"/>
      <c r="AM97" s="27"/>
      <c r="AN97" s="171"/>
      <c r="AO97" s="171"/>
      <c r="AP97" s="171"/>
      <c r="AQ97" s="171"/>
      <c r="AR97" s="171"/>
      <c r="AS97" s="171"/>
      <c r="AT97" s="27"/>
      <c r="AU97" s="27"/>
      <c r="AV97" s="27"/>
      <c r="AW97" s="112"/>
      <c r="AX97" s="19"/>
      <c r="AY97" s="19"/>
      <c r="AZ97" s="19"/>
      <c r="BA97" s="19"/>
      <c r="BB97" s="19"/>
      <c r="BC97" s="19"/>
      <c r="BD97" s="19"/>
      <c r="BE97" s="19"/>
      <c r="BF97" s="19"/>
      <c r="BG97" s="19"/>
      <c r="BH97" s="19"/>
      <c r="BI97" s="19"/>
      <c r="BJ97" s="19"/>
      <c r="BK97" s="19"/>
      <c r="BL97" s="19"/>
      <c r="BM97" s="19"/>
      <c r="BN97" s="19"/>
      <c r="BO97" s="19"/>
      <c r="BP97" s="19"/>
    </row>
    <row r="98" spans="1:68" ht="39" customHeight="1" x14ac:dyDescent="0.25">
      <c r="A98" s="341"/>
      <c r="B98" s="334"/>
      <c r="C98" s="334"/>
      <c r="D98" s="334"/>
      <c r="E98" s="334"/>
      <c r="F98" s="334"/>
      <c r="G98" s="334"/>
      <c r="H98" s="334"/>
      <c r="I98" s="334"/>
      <c r="J98" s="334"/>
      <c r="K98" s="334"/>
      <c r="L98" s="334"/>
      <c r="M98" s="334"/>
      <c r="N98" s="334"/>
      <c r="O98" s="148">
        <v>2</v>
      </c>
      <c r="P98" s="149"/>
      <c r="Q98" s="149"/>
      <c r="R98" s="148" t="str">
        <f t="shared" si="10"/>
        <v/>
      </c>
      <c r="S98" s="150"/>
      <c r="T98" s="150"/>
      <c r="U98" s="151" t="str">
        <f t="shared" si="19"/>
        <v/>
      </c>
      <c r="V98" s="150"/>
      <c r="W98" s="150"/>
      <c r="X98" s="150"/>
      <c r="Y98" s="152" t="str">
        <f>IFERROR(IF(AND(R97="Probabilidad",R98="Probabilidad"),(AA97-(+AA97*U98)),IF(R98="Probabilidad",(I97-(+I97*U98)),IF(R98="Impacto",AA97,""))),"")</f>
        <v/>
      </c>
      <c r="Z98" s="153" t="str">
        <f t="shared" si="2"/>
        <v/>
      </c>
      <c r="AA98" s="151" t="str">
        <f t="shared" si="3"/>
        <v/>
      </c>
      <c r="AB98" s="153" t="str">
        <f t="shared" si="4"/>
        <v/>
      </c>
      <c r="AC98" s="151" t="str">
        <f>IFERROR(IF(AND(R97="Impacto",R98="Impacto"),(AC97-(+AC97*U98)),IF(R98="Impacto",($M$97-(+$M$97*U98)),IF(R98="Probabilidad",AC97,""))),"")</f>
        <v/>
      </c>
      <c r="AD98" s="154" t="str">
        <f t="shared" si="5"/>
        <v/>
      </c>
      <c r="AE98" s="150"/>
      <c r="AF98" s="150"/>
      <c r="AG98" s="155"/>
      <c r="AH98" s="156"/>
      <c r="AI98" s="156"/>
      <c r="AJ98" s="142"/>
      <c r="AK98" s="148"/>
      <c r="AL98" s="46"/>
      <c r="AM98" s="46"/>
      <c r="AN98" s="103"/>
      <c r="AO98" s="103"/>
      <c r="AP98" s="103"/>
      <c r="AQ98" s="103"/>
      <c r="AR98" s="103"/>
      <c r="AS98" s="103"/>
      <c r="AT98" s="46"/>
      <c r="AU98" s="46"/>
      <c r="AV98" s="46"/>
      <c r="AW98" s="104"/>
      <c r="AX98" s="19"/>
      <c r="AY98" s="19"/>
      <c r="AZ98" s="19"/>
      <c r="BA98" s="19"/>
      <c r="BB98" s="19"/>
      <c r="BC98" s="19"/>
      <c r="BD98" s="19"/>
      <c r="BE98" s="19"/>
      <c r="BF98" s="19"/>
      <c r="BG98" s="19"/>
      <c r="BH98" s="19"/>
      <c r="BI98" s="19"/>
      <c r="BJ98" s="19"/>
      <c r="BK98" s="19"/>
      <c r="BL98" s="19"/>
      <c r="BM98" s="19"/>
      <c r="BN98" s="19"/>
      <c r="BO98" s="19"/>
      <c r="BP98" s="19"/>
    </row>
    <row r="99" spans="1:68" ht="39" customHeight="1" x14ac:dyDescent="0.25">
      <c r="A99" s="341"/>
      <c r="B99" s="334"/>
      <c r="C99" s="334"/>
      <c r="D99" s="334"/>
      <c r="E99" s="334"/>
      <c r="F99" s="334"/>
      <c r="G99" s="334"/>
      <c r="H99" s="334"/>
      <c r="I99" s="334"/>
      <c r="J99" s="334"/>
      <c r="K99" s="334"/>
      <c r="L99" s="334"/>
      <c r="M99" s="334"/>
      <c r="N99" s="334"/>
      <c r="O99" s="148">
        <v>3</v>
      </c>
      <c r="P99" s="155"/>
      <c r="Q99" s="155"/>
      <c r="R99" s="148" t="str">
        <f t="shared" si="10"/>
        <v/>
      </c>
      <c r="S99" s="150"/>
      <c r="T99" s="150"/>
      <c r="U99" s="151" t="str">
        <f t="shared" si="19"/>
        <v/>
      </c>
      <c r="V99" s="150"/>
      <c r="W99" s="150"/>
      <c r="X99" s="150"/>
      <c r="Y99" s="152" t="str">
        <f t="shared" ref="Y99:Y106" si="26">IFERROR(IF(AND(R98="Probabilidad",R99="Probabilidad"),(AA98-(+AA98*U99)),IF(AND(R98="Impacto",R99="Probabilidad"),(AA97-(+AA97*U99)),IF(R99="Impacto",AA98,""))),"")</f>
        <v/>
      </c>
      <c r="Z99" s="153" t="str">
        <f t="shared" si="2"/>
        <v/>
      </c>
      <c r="AA99" s="151" t="str">
        <f t="shared" si="3"/>
        <v/>
      </c>
      <c r="AB99" s="153" t="str">
        <f t="shared" si="4"/>
        <v/>
      </c>
      <c r="AC99" s="151" t="str">
        <f t="shared" ref="AC99:AC106" si="27">IFERROR(IF(AND(R98="Impacto",R99="Impacto"),(AC98-(+AC98*U99)),IF(AND(R98="Probabilidad",R99="Impacto"),(AC97-(+AC97*U99)),IF(R99="Probabilidad",AC98,""))),"")</f>
        <v/>
      </c>
      <c r="AD99" s="154" t="str">
        <f t="shared" si="5"/>
        <v/>
      </c>
      <c r="AE99" s="150"/>
      <c r="AF99" s="150"/>
      <c r="AG99" s="155"/>
      <c r="AH99" s="156"/>
      <c r="AI99" s="156"/>
      <c r="AJ99" s="142"/>
      <c r="AK99" s="148"/>
      <c r="AL99" s="46"/>
      <c r="AM99" s="46"/>
      <c r="AN99" s="103"/>
      <c r="AO99" s="103"/>
      <c r="AP99" s="103"/>
      <c r="AQ99" s="103"/>
      <c r="AR99" s="103"/>
      <c r="AS99" s="103"/>
      <c r="AT99" s="103"/>
      <c r="AU99" s="103"/>
      <c r="AV99" s="103"/>
      <c r="AW99" s="104"/>
      <c r="AX99" s="19"/>
      <c r="AY99" s="19"/>
      <c r="AZ99" s="19"/>
      <c r="BA99" s="19"/>
      <c r="BB99" s="19"/>
      <c r="BC99" s="19"/>
      <c r="BD99" s="19"/>
      <c r="BE99" s="19"/>
      <c r="BF99" s="19"/>
      <c r="BG99" s="19"/>
      <c r="BH99" s="19"/>
      <c r="BI99" s="19"/>
      <c r="BJ99" s="19"/>
      <c r="BK99" s="19"/>
      <c r="BL99" s="19"/>
      <c r="BM99" s="19"/>
      <c r="BN99" s="19"/>
      <c r="BO99" s="19"/>
      <c r="BP99" s="19"/>
    </row>
    <row r="100" spans="1:68" ht="39" customHeight="1" x14ac:dyDescent="0.25">
      <c r="A100" s="341"/>
      <c r="B100" s="334"/>
      <c r="C100" s="334"/>
      <c r="D100" s="334"/>
      <c r="E100" s="334"/>
      <c r="F100" s="334"/>
      <c r="G100" s="334"/>
      <c r="H100" s="334"/>
      <c r="I100" s="334"/>
      <c r="J100" s="334"/>
      <c r="K100" s="334"/>
      <c r="L100" s="334"/>
      <c r="M100" s="334"/>
      <c r="N100" s="334"/>
      <c r="O100" s="148">
        <v>4</v>
      </c>
      <c r="P100" s="149"/>
      <c r="Q100" s="149"/>
      <c r="R100" s="148" t="str">
        <f t="shared" si="10"/>
        <v/>
      </c>
      <c r="S100" s="150"/>
      <c r="T100" s="150"/>
      <c r="U100" s="151" t="str">
        <f t="shared" si="19"/>
        <v/>
      </c>
      <c r="V100" s="150"/>
      <c r="W100" s="150"/>
      <c r="X100" s="150"/>
      <c r="Y100" s="152" t="str">
        <f t="shared" si="26"/>
        <v/>
      </c>
      <c r="Z100" s="153" t="str">
        <f t="shared" si="2"/>
        <v/>
      </c>
      <c r="AA100" s="151" t="str">
        <f t="shared" si="3"/>
        <v/>
      </c>
      <c r="AB100" s="153" t="str">
        <f t="shared" si="4"/>
        <v/>
      </c>
      <c r="AC100" s="151" t="str">
        <f t="shared" si="27"/>
        <v/>
      </c>
      <c r="AD100" s="154" t="str">
        <f t="shared" si="5"/>
        <v/>
      </c>
      <c r="AE100" s="150"/>
      <c r="AF100" s="150"/>
      <c r="AG100" s="149"/>
      <c r="AH100" s="156"/>
      <c r="AI100" s="156"/>
      <c r="AJ100" s="142"/>
      <c r="AK100" s="148"/>
      <c r="AL100" s="46"/>
      <c r="AM100" s="46"/>
      <c r="AN100" s="103"/>
      <c r="AO100" s="103"/>
      <c r="AP100" s="103"/>
      <c r="AQ100" s="103"/>
      <c r="AR100" s="103"/>
      <c r="AS100" s="103"/>
      <c r="AT100" s="103"/>
      <c r="AU100" s="103"/>
      <c r="AV100" s="103"/>
      <c r="AW100" s="104"/>
      <c r="AX100" s="19"/>
      <c r="AY100" s="19"/>
      <c r="AZ100" s="19"/>
      <c r="BA100" s="19"/>
      <c r="BB100" s="19"/>
      <c r="BC100" s="19"/>
      <c r="BD100" s="19"/>
      <c r="BE100" s="19"/>
      <c r="BF100" s="19"/>
      <c r="BG100" s="19"/>
      <c r="BH100" s="19"/>
      <c r="BI100" s="19"/>
      <c r="BJ100" s="19"/>
      <c r="BK100" s="19"/>
      <c r="BL100" s="19"/>
      <c r="BM100" s="19"/>
      <c r="BN100" s="19"/>
      <c r="BO100" s="19"/>
      <c r="BP100" s="19"/>
    </row>
    <row r="101" spans="1:68" ht="39" customHeight="1" x14ac:dyDescent="0.25">
      <c r="A101" s="341"/>
      <c r="B101" s="334"/>
      <c r="C101" s="334"/>
      <c r="D101" s="334"/>
      <c r="E101" s="334"/>
      <c r="F101" s="334"/>
      <c r="G101" s="334"/>
      <c r="H101" s="334"/>
      <c r="I101" s="334"/>
      <c r="J101" s="334"/>
      <c r="K101" s="334"/>
      <c r="L101" s="334"/>
      <c r="M101" s="334"/>
      <c r="N101" s="334"/>
      <c r="O101" s="148">
        <v>5</v>
      </c>
      <c r="P101" s="149"/>
      <c r="Q101" s="149"/>
      <c r="R101" s="148" t="str">
        <f t="shared" si="10"/>
        <v/>
      </c>
      <c r="S101" s="150"/>
      <c r="T101" s="150"/>
      <c r="U101" s="151" t="str">
        <f t="shared" si="19"/>
        <v/>
      </c>
      <c r="V101" s="150"/>
      <c r="W101" s="150"/>
      <c r="X101" s="150"/>
      <c r="Y101" s="152" t="str">
        <f t="shared" si="26"/>
        <v/>
      </c>
      <c r="Z101" s="153" t="str">
        <f t="shared" si="2"/>
        <v/>
      </c>
      <c r="AA101" s="151" t="str">
        <f t="shared" si="3"/>
        <v/>
      </c>
      <c r="AB101" s="153" t="str">
        <f t="shared" si="4"/>
        <v/>
      </c>
      <c r="AC101" s="151" t="str">
        <f t="shared" si="27"/>
        <v/>
      </c>
      <c r="AD101" s="154" t="str">
        <f t="shared" si="5"/>
        <v/>
      </c>
      <c r="AE101" s="150"/>
      <c r="AF101" s="150"/>
      <c r="AG101" s="149"/>
      <c r="AH101" s="156"/>
      <c r="AI101" s="156"/>
      <c r="AJ101" s="142"/>
      <c r="AK101" s="148"/>
      <c r="AL101" s="46"/>
      <c r="AM101" s="46"/>
      <c r="AN101" s="103"/>
      <c r="AO101" s="103"/>
      <c r="AP101" s="103"/>
      <c r="AQ101" s="103"/>
      <c r="AR101" s="103"/>
      <c r="AS101" s="103"/>
      <c r="AT101" s="103"/>
      <c r="AU101" s="103"/>
      <c r="AV101" s="103"/>
      <c r="AW101" s="104"/>
      <c r="AX101" s="19"/>
      <c r="AY101" s="19"/>
      <c r="AZ101" s="19"/>
      <c r="BA101" s="19"/>
      <c r="BB101" s="19"/>
      <c r="BC101" s="19"/>
      <c r="BD101" s="19"/>
      <c r="BE101" s="19"/>
      <c r="BF101" s="19"/>
      <c r="BG101" s="19"/>
      <c r="BH101" s="19"/>
      <c r="BI101" s="19"/>
      <c r="BJ101" s="19"/>
      <c r="BK101" s="19"/>
      <c r="BL101" s="19"/>
      <c r="BM101" s="19"/>
      <c r="BN101" s="19"/>
      <c r="BO101" s="19"/>
      <c r="BP101" s="19"/>
    </row>
    <row r="102" spans="1:68" ht="39" customHeight="1" x14ac:dyDescent="0.25">
      <c r="A102" s="341"/>
      <c r="B102" s="334"/>
      <c r="C102" s="334"/>
      <c r="D102" s="334"/>
      <c r="E102" s="334"/>
      <c r="F102" s="334"/>
      <c r="G102" s="334"/>
      <c r="H102" s="334"/>
      <c r="I102" s="334"/>
      <c r="J102" s="334"/>
      <c r="K102" s="334"/>
      <c r="L102" s="334"/>
      <c r="M102" s="334"/>
      <c r="N102" s="334"/>
      <c r="O102" s="148">
        <v>6</v>
      </c>
      <c r="P102" s="149"/>
      <c r="Q102" s="149"/>
      <c r="R102" s="148" t="str">
        <f t="shared" si="10"/>
        <v/>
      </c>
      <c r="S102" s="150"/>
      <c r="T102" s="150"/>
      <c r="U102" s="151" t="str">
        <f t="shared" si="19"/>
        <v/>
      </c>
      <c r="V102" s="150"/>
      <c r="W102" s="150"/>
      <c r="X102" s="150"/>
      <c r="Y102" s="152" t="str">
        <f t="shared" si="26"/>
        <v/>
      </c>
      <c r="Z102" s="153" t="str">
        <f t="shared" si="2"/>
        <v/>
      </c>
      <c r="AA102" s="151" t="str">
        <f t="shared" si="3"/>
        <v/>
      </c>
      <c r="AB102" s="153" t="str">
        <f t="shared" si="4"/>
        <v/>
      </c>
      <c r="AC102" s="151" t="str">
        <f t="shared" si="27"/>
        <v/>
      </c>
      <c r="AD102" s="154" t="str">
        <f t="shared" si="5"/>
        <v/>
      </c>
      <c r="AE102" s="150"/>
      <c r="AF102" s="150"/>
      <c r="AG102" s="149"/>
      <c r="AH102" s="156"/>
      <c r="AI102" s="156"/>
      <c r="AJ102" s="142"/>
      <c r="AK102" s="148"/>
      <c r="AL102" s="46"/>
      <c r="AM102" s="46"/>
      <c r="AN102" s="103"/>
      <c r="AO102" s="103"/>
      <c r="AP102" s="103"/>
      <c r="AQ102" s="103"/>
      <c r="AR102" s="103"/>
      <c r="AS102" s="103"/>
      <c r="AT102" s="103"/>
      <c r="AU102" s="103"/>
      <c r="AV102" s="103"/>
      <c r="AW102" s="104"/>
      <c r="AX102" s="19"/>
      <c r="AY102" s="19"/>
      <c r="AZ102" s="19"/>
      <c r="BA102" s="19"/>
      <c r="BB102" s="19"/>
      <c r="BC102" s="19"/>
      <c r="BD102" s="19"/>
      <c r="BE102" s="19"/>
      <c r="BF102" s="19"/>
      <c r="BG102" s="19"/>
      <c r="BH102" s="19"/>
      <c r="BI102" s="19"/>
      <c r="BJ102" s="19"/>
      <c r="BK102" s="19"/>
      <c r="BL102" s="19"/>
      <c r="BM102" s="19"/>
      <c r="BN102" s="19"/>
      <c r="BO102" s="19"/>
      <c r="BP102" s="19"/>
    </row>
    <row r="103" spans="1:68" ht="39" customHeight="1" x14ac:dyDescent="0.25">
      <c r="A103" s="341"/>
      <c r="B103" s="334"/>
      <c r="C103" s="334"/>
      <c r="D103" s="334"/>
      <c r="E103" s="334"/>
      <c r="F103" s="334"/>
      <c r="G103" s="334"/>
      <c r="H103" s="334"/>
      <c r="I103" s="334"/>
      <c r="J103" s="334"/>
      <c r="K103" s="334"/>
      <c r="L103" s="334"/>
      <c r="M103" s="334"/>
      <c r="N103" s="334"/>
      <c r="O103" s="148">
        <v>7</v>
      </c>
      <c r="P103" s="149"/>
      <c r="Q103" s="149"/>
      <c r="R103" s="148" t="str">
        <f t="shared" si="10"/>
        <v/>
      </c>
      <c r="S103" s="150"/>
      <c r="T103" s="150"/>
      <c r="U103" s="151" t="str">
        <f t="shared" si="19"/>
        <v/>
      </c>
      <c r="V103" s="150"/>
      <c r="W103" s="150"/>
      <c r="X103" s="150"/>
      <c r="Y103" s="152" t="str">
        <f t="shared" si="26"/>
        <v/>
      </c>
      <c r="Z103" s="153" t="str">
        <f t="shared" si="2"/>
        <v/>
      </c>
      <c r="AA103" s="151" t="str">
        <f t="shared" si="3"/>
        <v/>
      </c>
      <c r="AB103" s="153" t="str">
        <f t="shared" si="4"/>
        <v/>
      </c>
      <c r="AC103" s="151" t="str">
        <f t="shared" si="27"/>
        <v/>
      </c>
      <c r="AD103" s="154" t="str">
        <f t="shared" si="5"/>
        <v/>
      </c>
      <c r="AE103" s="150"/>
      <c r="AF103" s="150"/>
      <c r="AG103" s="149"/>
      <c r="AH103" s="156"/>
      <c r="AI103" s="156"/>
      <c r="AJ103" s="142"/>
      <c r="AK103" s="148"/>
      <c r="AL103" s="46"/>
      <c r="AM103" s="46"/>
      <c r="AN103" s="103"/>
      <c r="AO103" s="103"/>
      <c r="AP103" s="103"/>
      <c r="AQ103" s="103"/>
      <c r="AR103" s="103"/>
      <c r="AS103" s="103"/>
      <c r="AT103" s="103"/>
      <c r="AU103" s="103"/>
      <c r="AV103" s="103"/>
      <c r="AW103" s="104"/>
      <c r="AX103" s="19"/>
      <c r="AY103" s="19"/>
      <c r="AZ103" s="19"/>
      <c r="BA103" s="19"/>
      <c r="BB103" s="19"/>
      <c r="BC103" s="19"/>
      <c r="BD103" s="19"/>
      <c r="BE103" s="19"/>
      <c r="BF103" s="19"/>
      <c r="BG103" s="19"/>
      <c r="BH103" s="19"/>
      <c r="BI103" s="19"/>
      <c r="BJ103" s="19"/>
      <c r="BK103" s="19"/>
      <c r="BL103" s="19"/>
      <c r="BM103" s="19"/>
      <c r="BN103" s="19"/>
      <c r="BO103" s="19"/>
      <c r="BP103" s="19"/>
    </row>
    <row r="104" spans="1:68" ht="39" customHeight="1" x14ac:dyDescent="0.25">
      <c r="A104" s="341"/>
      <c r="B104" s="334"/>
      <c r="C104" s="334"/>
      <c r="D104" s="334"/>
      <c r="E104" s="334"/>
      <c r="F104" s="334"/>
      <c r="G104" s="334"/>
      <c r="H104" s="334"/>
      <c r="I104" s="334"/>
      <c r="J104" s="334"/>
      <c r="K104" s="334"/>
      <c r="L104" s="334"/>
      <c r="M104" s="334"/>
      <c r="N104" s="334"/>
      <c r="O104" s="148">
        <v>8</v>
      </c>
      <c r="P104" s="149"/>
      <c r="Q104" s="149"/>
      <c r="R104" s="148" t="str">
        <f t="shared" si="10"/>
        <v/>
      </c>
      <c r="S104" s="150"/>
      <c r="T104" s="150"/>
      <c r="U104" s="151" t="str">
        <f t="shared" si="19"/>
        <v/>
      </c>
      <c r="V104" s="150"/>
      <c r="W104" s="150"/>
      <c r="X104" s="150"/>
      <c r="Y104" s="152" t="str">
        <f t="shared" si="26"/>
        <v/>
      </c>
      <c r="Z104" s="153" t="str">
        <f t="shared" si="2"/>
        <v/>
      </c>
      <c r="AA104" s="151" t="str">
        <f t="shared" si="3"/>
        <v/>
      </c>
      <c r="AB104" s="153" t="str">
        <f t="shared" si="4"/>
        <v/>
      </c>
      <c r="AC104" s="151" t="str">
        <f t="shared" si="27"/>
        <v/>
      </c>
      <c r="AD104" s="154" t="str">
        <f t="shared" si="5"/>
        <v/>
      </c>
      <c r="AE104" s="150"/>
      <c r="AF104" s="150"/>
      <c r="AG104" s="149"/>
      <c r="AH104" s="156"/>
      <c r="AI104" s="156"/>
      <c r="AJ104" s="142"/>
      <c r="AK104" s="148"/>
      <c r="AL104" s="46"/>
      <c r="AM104" s="46"/>
      <c r="AN104" s="103"/>
      <c r="AO104" s="103"/>
      <c r="AP104" s="103"/>
      <c r="AQ104" s="103"/>
      <c r="AR104" s="103"/>
      <c r="AS104" s="103"/>
      <c r="AT104" s="103"/>
      <c r="AU104" s="103"/>
      <c r="AV104" s="103"/>
      <c r="AW104" s="104"/>
      <c r="AX104" s="19"/>
      <c r="AY104" s="19"/>
      <c r="AZ104" s="19"/>
      <c r="BA104" s="19"/>
      <c r="BB104" s="19"/>
      <c r="BC104" s="19"/>
      <c r="BD104" s="19"/>
      <c r="BE104" s="19"/>
      <c r="BF104" s="19"/>
      <c r="BG104" s="19"/>
      <c r="BH104" s="19"/>
      <c r="BI104" s="19"/>
      <c r="BJ104" s="19"/>
      <c r="BK104" s="19"/>
      <c r="BL104" s="19"/>
      <c r="BM104" s="19"/>
      <c r="BN104" s="19"/>
      <c r="BO104" s="19"/>
      <c r="BP104" s="19"/>
    </row>
    <row r="105" spans="1:68" ht="39" customHeight="1" x14ac:dyDescent="0.25">
      <c r="A105" s="341"/>
      <c r="B105" s="334"/>
      <c r="C105" s="334"/>
      <c r="D105" s="334"/>
      <c r="E105" s="334"/>
      <c r="F105" s="334"/>
      <c r="G105" s="334"/>
      <c r="H105" s="334"/>
      <c r="I105" s="334"/>
      <c r="J105" s="334"/>
      <c r="K105" s="334"/>
      <c r="L105" s="334"/>
      <c r="M105" s="334"/>
      <c r="N105" s="334"/>
      <c r="O105" s="148">
        <v>9</v>
      </c>
      <c r="P105" s="149"/>
      <c r="Q105" s="149"/>
      <c r="R105" s="148" t="str">
        <f t="shared" si="10"/>
        <v/>
      </c>
      <c r="S105" s="150"/>
      <c r="T105" s="150"/>
      <c r="U105" s="151" t="str">
        <f t="shared" si="19"/>
        <v/>
      </c>
      <c r="V105" s="150"/>
      <c r="W105" s="150"/>
      <c r="X105" s="150"/>
      <c r="Y105" s="152" t="str">
        <f t="shared" si="26"/>
        <v/>
      </c>
      <c r="Z105" s="153" t="str">
        <f t="shared" si="2"/>
        <v/>
      </c>
      <c r="AA105" s="151" t="str">
        <f t="shared" si="3"/>
        <v/>
      </c>
      <c r="AB105" s="153" t="str">
        <f t="shared" si="4"/>
        <v/>
      </c>
      <c r="AC105" s="151" t="str">
        <f t="shared" si="27"/>
        <v/>
      </c>
      <c r="AD105" s="154" t="str">
        <f t="shared" si="5"/>
        <v/>
      </c>
      <c r="AE105" s="150"/>
      <c r="AF105" s="150"/>
      <c r="AG105" s="149"/>
      <c r="AH105" s="156"/>
      <c r="AI105" s="156"/>
      <c r="AJ105" s="142"/>
      <c r="AK105" s="148"/>
      <c r="AL105" s="46"/>
      <c r="AM105" s="46"/>
      <c r="AN105" s="103"/>
      <c r="AO105" s="103"/>
      <c r="AP105" s="103"/>
      <c r="AQ105" s="103"/>
      <c r="AR105" s="103"/>
      <c r="AS105" s="103"/>
      <c r="AT105" s="103"/>
      <c r="AU105" s="103"/>
      <c r="AV105" s="103"/>
      <c r="AW105" s="104"/>
      <c r="AX105" s="19"/>
      <c r="AY105" s="19"/>
      <c r="AZ105" s="19"/>
      <c r="BA105" s="19"/>
      <c r="BB105" s="19"/>
      <c r="BC105" s="19"/>
      <c r="BD105" s="19"/>
      <c r="BE105" s="19"/>
      <c r="BF105" s="19"/>
      <c r="BG105" s="19"/>
      <c r="BH105" s="19"/>
      <c r="BI105" s="19"/>
      <c r="BJ105" s="19"/>
      <c r="BK105" s="19"/>
      <c r="BL105" s="19"/>
      <c r="BM105" s="19"/>
      <c r="BN105" s="19"/>
      <c r="BO105" s="19"/>
      <c r="BP105" s="19"/>
    </row>
    <row r="106" spans="1:68" ht="39" customHeight="1" x14ac:dyDescent="0.25">
      <c r="A106" s="342"/>
      <c r="B106" s="335"/>
      <c r="C106" s="335"/>
      <c r="D106" s="335"/>
      <c r="E106" s="335"/>
      <c r="F106" s="335"/>
      <c r="G106" s="335"/>
      <c r="H106" s="335"/>
      <c r="I106" s="335"/>
      <c r="J106" s="335"/>
      <c r="K106" s="335"/>
      <c r="L106" s="335"/>
      <c r="M106" s="335"/>
      <c r="N106" s="335"/>
      <c r="O106" s="157">
        <v>10</v>
      </c>
      <c r="P106" s="158"/>
      <c r="Q106" s="158"/>
      <c r="R106" s="148" t="str">
        <f t="shared" si="10"/>
        <v/>
      </c>
      <c r="S106" s="150"/>
      <c r="T106" s="150"/>
      <c r="U106" s="151" t="str">
        <f t="shared" si="19"/>
        <v/>
      </c>
      <c r="V106" s="150"/>
      <c r="W106" s="150"/>
      <c r="X106" s="150"/>
      <c r="Y106" s="152" t="str">
        <f t="shared" si="26"/>
        <v/>
      </c>
      <c r="Z106" s="153" t="str">
        <f t="shared" si="2"/>
        <v/>
      </c>
      <c r="AA106" s="151" t="str">
        <f t="shared" si="3"/>
        <v/>
      </c>
      <c r="AB106" s="153" t="str">
        <f t="shared" si="4"/>
        <v/>
      </c>
      <c r="AC106" s="151" t="str">
        <f t="shared" si="27"/>
        <v/>
      </c>
      <c r="AD106" s="154" t="str">
        <f t="shared" si="5"/>
        <v/>
      </c>
      <c r="AE106" s="150"/>
      <c r="AF106" s="159"/>
      <c r="AG106" s="158"/>
      <c r="AH106" s="160"/>
      <c r="AI106" s="160"/>
      <c r="AJ106" s="161"/>
      <c r="AK106" s="157"/>
      <c r="AL106" s="57"/>
      <c r="AM106" s="57"/>
      <c r="AN106" s="105"/>
      <c r="AO106" s="105"/>
      <c r="AP106" s="105"/>
      <c r="AQ106" s="105"/>
      <c r="AR106" s="105"/>
      <c r="AS106" s="105"/>
      <c r="AT106" s="105"/>
      <c r="AU106" s="105"/>
      <c r="AV106" s="105"/>
      <c r="AW106" s="106"/>
      <c r="AX106" s="19"/>
      <c r="AY106" s="19"/>
      <c r="AZ106" s="19"/>
      <c r="BA106" s="19"/>
      <c r="BB106" s="19"/>
      <c r="BC106" s="19"/>
      <c r="BD106" s="19"/>
      <c r="BE106" s="19"/>
      <c r="BF106" s="19"/>
      <c r="BG106" s="19"/>
      <c r="BH106" s="19"/>
      <c r="BI106" s="19"/>
      <c r="BJ106" s="19"/>
      <c r="BK106" s="19"/>
      <c r="BL106" s="19"/>
      <c r="BM106" s="19"/>
      <c r="BN106" s="19"/>
      <c r="BO106" s="19"/>
      <c r="BP106" s="19"/>
    </row>
    <row r="107" spans="1:68" ht="39" customHeight="1" x14ac:dyDescent="0.25">
      <c r="A107" s="340">
        <v>11</v>
      </c>
      <c r="B107" s="392"/>
      <c r="C107" s="333"/>
      <c r="D107" s="333"/>
      <c r="E107" s="333"/>
      <c r="F107" s="333"/>
      <c r="G107" s="336"/>
      <c r="H107" s="337" t="str">
        <f>IF(G107&lt;=0,"",IF(G107&lt;=2,"Muy Baja",IF(G107&lt;=24,"Baja",IF(G107&lt;=500,"Media",IF(G107&lt;=5000,"Alta","Muy Alta")))))</f>
        <v/>
      </c>
      <c r="I107" s="338" t="str">
        <f>IF(H107="","",IF(H107="Muy Baja",0.2,IF(H107="Baja",0.4,IF(H107="Media",0.6,IF(H107="Alta",0.8,IF(H107="Muy Alta",1,))))))</f>
        <v/>
      </c>
      <c r="J107" s="338"/>
      <c r="K107" s="338" t="b">
        <f>IF(J107='Tabla Impacto corrupción '!$B$5,'Tabla Impacto corrupción '!$C$5,IF(J107='Tabla Impacto corrupción '!$B$6,'Tabla Impacto corrupción '!$C$6,IF(J107='Tabla Impacto corrupción '!$B$7,'Tabla Impacto corrupción '!$C$7)))</f>
        <v>0</v>
      </c>
      <c r="L107" s="337" t="b">
        <f>IF(J107='Tabla Impacto corrupción '!$B$5,"Moderado",IF(J107='Tabla Impacto corrupción '!$B$6,"Mayor",IF(J107='Tabla Impacto corrupción '!$B$7,"Catastrófico")))</f>
        <v>0</v>
      </c>
      <c r="M107" s="338">
        <f>IF(L107="","",IF(L107="Leve",0.2,IF(L107="Menor",0.4,IF(L107="Moderado",0.6,IF(L107="Mayor",0.8,IF(L107="Catastrófico",1,))))))</f>
        <v>0</v>
      </c>
      <c r="N107" s="339" t="str">
        <f>IF(OR(AND(H107="Muy Baja",L107="Leve"),AND(H107="Muy Baja",L107="Menor"),AND(H107="Baja",L107="Leve")),"Bajo",IF(OR(AND(H107="Muy baja",L107="Moderado"),AND(H107="Baja",L107="Menor"),AND(H107="Baja",L107="Moderado"),AND(H107="Media",L107="Leve"),AND(H107="Media",L107="Menor"),AND(H107="Media",L107="Moderado"),AND(H107="Alta",L107="Leve"),AND(H107="Alta",L107="Menor")),"Moderado",IF(OR(AND(H107="Muy Baja",L107="Mayor"),AND(H107="Baja",L107="Mayor"),AND(H107="Media",L107="Mayor"),AND(H107="Alta",L107="Moderado"),AND(H107="Alta",L107="Mayor"),AND(H107="Muy Alta",L107="Leve"),AND(H107="Muy Alta",L107="Menor"),AND(H107="Muy Alta",L107="Moderado"),AND(H107="Muy Alta",L107="Mayor")),"Alto",IF(OR(AND(H107="Muy Baja",L107="Catastrófico"),AND(H107="Baja",L107="Catastrófico"),AND(H107="Media",L107="Catastrófico"),AND(H107="Alta",L107="Catastrófico"),AND(H107="Muy Alta",L107="Catastrófico")),"Extremo",""))))</f>
        <v/>
      </c>
      <c r="O107" s="162">
        <v>1</v>
      </c>
      <c r="P107" s="163"/>
      <c r="Q107" s="163"/>
      <c r="R107" s="162" t="str">
        <f t="shared" si="10"/>
        <v/>
      </c>
      <c r="S107" s="164"/>
      <c r="T107" s="164"/>
      <c r="U107" s="165" t="str">
        <f t="shared" si="19"/>
        <v/>
      </c>
      <c r="V107" s="164"/>
      <c r="W107" s="164"/>
      <c r="X107" s="164"/>
      <c r="Y107" s="166" t="str">
        <f>IFERROR(IF(R107="Probabilidad",(I107-(+I107*U107)),IF(R107="Impacto",I107,"")),"")</f>
        <v/>
      </c>
      <c r="Z107" s="167" t="str">
        <f t="shared" si="2"/>
        <v/>
      </c>
      <c r="AA107" s="165" t="str">
        <f t="shared" si="3"/>
        <v/>
      </c>
      <c r="AB107" s="167" t="str">
        <f t="shared" si="4"/>
        <v/>
      </c>
      <c r="AC107" s="165" t="str">
        <f>IFERROR(IF(R107="Impacto",(M107-(+M107*U107)),IF(R107="Probabilidad",M107,"")),"")</f>
        <v/>
      </c>
      <c r="AD107" s="168" t="str">
        <f t="shared" si="5"/>
        <v/>
      </c>
      <c r="AE107" s="164"/>
      <c r="AF107" s="164"/>
      <c r="AG107" s="155"/>
      <c r="AH107" s="169"/>
      <c r="AI107" s="169"/>
      <c r="AJ107" s="170"/>
      <c r="AK107" s="162"/>
      <c r="AL107" s="27"/>
      <c r="AM107" s="27"/>
      <c r="AN107" s="171"/>
      <c r="AO107" s="171"/>
      <c r="AP107" s="171"/>
      <c r="AQ107" s="171"/>
      <c r="AR107" s="171"/>
      <c r="AS107" s="171"/>
      <c r="AT107" s="171"/>
      <c r="AU107" s="171"/>
      <c r="AV107" s="171"/>
      <c r="AW107" s="112"/>
      <c r="AX107" s="19"/>
      <c r="AY107" s="19"/>
      <c r="AZ107" s="19"/>
      <c r="BA107" s="19"/>
      <c r="BB107" s="19"/>
      <c r="BC107" s="19"/>
      <c r="BD107" s="19"/>
      <c r="BE107" s="19"/>
      <c r="BF107" s="19"/>
      <c r="BG107" s="19"/>
      <c r="BH107" s="19"/>
      <c r="BI107" s="19"/>
      <c r="BJ107" s="19"/>
      <c r="BK107" s="19"/>
      <c r="BL107" s="19"/>
      <c r="BM107" s="19"/>
      <c r="BN107" s="19"/>
      <c r="BO107" s="19"/>
      <c r="BP107" s="19"/>
    </row>
    <row r="108" spans="1:68" ht="39" customHeight="1" x14ac:dyDescent="0.25">
      <c r="A108" s="341"/>
      <c r="B108" s="334"/>
      <c r="C108" s="334"/>
      <c r="D108" s="334"/>
      <c r="E108" s="334"/>
      <c r="F108" s="334"/>
      <c r="G108" s="334"/>
      <c r="H108" s="334"/>
      <c r="I108" s="334"/>
      <c r="J108" s="334"/>
      <c r="K108" s="334"/>
      <c r="L108" s="334"/>
      <c r="M108" s="334"/>
      <c r="N108" s="334"/>
      <c r="O108" s="148">
        <v>2</v>
      </c>
      <c r="P108" s="149"/>
      <c r="Q108" s="149"/>
      <c r="R108" s="148" t="str">
        <f t="shared" si="10"/>
        <v/>
      </c>
      <c r="S108" s="150"/>
      <c r="T108" s="150"/>
      <c r="U108" s="151" t="str">
        <f t="shared" si="19"/>
        <v/>
      </c>
      <c r="V108" s="150"/>
      <c r="W108" s="150"/>
      <c r="X108" s="150"/>
      <c r="Y108" s="152" t="str">
        <f>IFERROR(IF(AND(R107="Probabilidad",R108="Probabilidad"),(AA107-(+AA107*U108)),IF(R108="Probabilidad",(I107-(+I107*U108)),IF(R108="Impacto",AA107,""))),"")</f>
        <v/>
      </c>
      <c r="Z108" s="153" t="str">
        <f t="shared" si="2"/>
        <v/>
      </c>
      <c r="AA108" s="151" t="str">
        <f t="shared" si="3"/>
        <v/>
      </c>
      <c r="AB108" s="153" t="str">
        <f t="shared" si="4"/>
        <v/>
      </c>
      <c r="AC108" s="151" t="str">
        <f>IFERROR(IF(AND(R107="Impacto",R108="Impacto"),(AC107-(+AC107*U108)),IF(R108="Impacto",($M$107-(+$M$107*U108)),IF(R108="Probabilidad",AC107,""))),"")</f>
        <v/>
      </c>
      <c r="AD108" s="154" t="str">
        <f t="shared" si="5"/>
        <v/>
      </c>
      <c r="AE108" s="150"/>
      <c r="AF108" s="150"/>
      <c r="AG108" s="155"/>
      <c r="AH108" s="156"/>
      <c r="AI108" s="156"/>
      <c r="AJ108" s="142"/>
      <c r="AK108" s="148"/>
      <c r="AL108" s="46"/>
      <c r="AM108" s="46"/>
      <c r="AN108" s="103"/>
      <c r="AO108" s="103"/>
      <c r="AP108" s="103"/>
      <c r="AQ108" s="103"/>
      <c r="AR108" s="103"/>
      <c r="AS108" s="103"/>
      <c r="AT108" s="103"/>
      <c r="AU108" s="103"/>
      <c r="AV108" s="103"/>
      <c r="AW108" s="104"/>
      <c r="AX108" s="19"/>
      <c r="AY108" s="19"/>
      <c r="AZ108" s="19"/>
      <c r="BA108" s="19"/>
      <c r="BB108" s="19"/>
      <c r="BC108" s="19"/>
      <c r="BD108" s="19"/>
      <c r="BE108" s="19"/>
      <c r="BF108" s="19"/>
      <c r="BG108" s="19"/>
      <c r="BH108" s="19"/>
      <c r="BI108" s="19"/>
      <c r="BJ108" s="19"/>
      <c r="BK108" s="19"/>
      <c r="BL108" s="19"/>
      <c r="BM108" s="19"/>
      <c r="BN108" s="19"/>
      <c r="BO108" s="19"/>
      <c r="BP108" s="19"/>
    </row>
    <row r="109" spans="1:68" ht="39" customHeight="1" x14ac:dyDescent="0.25">
      <c r="A109" s="341"/>
      <c r="B109" s="334"/>
      <c r="C109" s="334"/>
      <c r="D109" s="334"/>
      <c r="E109" s="334"/>
      <c r="F109" s="334"/>
      <c r="G109" s="334"/>
      <c r="H109" s="334"/>
      <c r="I109" s="334"/>
      <c r="J109" s="334"/>
      <c r="K109" s="334"/>
      <c r="L109" s="334"/>
      <c r="M109" s="334"/>
      <c r="N109" s="334"/>
      <c r="O109" s="148">
        <v>3</v>
      </c>
      <c r="P109" s="149"/>
      <c r="Q109" s="149"/>
      <c r="R109" s="148" t="str">
        <f t="shared" si="10"/>
        <v/>
      </c>
      <c r="S109" s="150"/>
      <c r="T109" s="150"/>
      <c r="U109" s="151" t="str">
        <f t="shared" si="19"/>
        <v/>
      </c>
      <c r="V109" s="150"/>
      <c r="W109" s="150"/>
      <c r="X109" s="150"/>
      <c r="Y109" s="152" t="str">
        <f t="shared" ref="Y109:Y116" si="28">IFERROR(IF(AND(R108="Probabilidad",R109="Probabilidad"),(AA108-(+AA108*U109)),IF(AND(R108="Impacto",R109="Probabilidad"),(AA107-(+AA107*U109)),IF(R109="Impacto",AA108,""))),"")</f>
        <v/>
      </c>
      <c r="Z109" s="153" t="str">
        <f t="shared" si="2"/>
        <v/>
      </c>
      <c r="AA109" s="151" t="str">
        <f t="shared" si="3"/>
        <v/>
      </c>
      <c r="AB109" s="153" t="str">
        <f t="shared" si="4"/>
        <v/>
      </c>
      <c r="AC109" s="151" t="str">
        <f t="shared" ref="AC109:AC116" si="29">IFERROR(IF(AND(R108="Impacto",R109="Impacto"),(AC108-(+AC108*U109)),IF(AND(R108="Probabilidad",R109="Impacto"),(AC107-(+AC107*U109)),IF(R109="Probabilidad",AC108,""))),"")</f>
        <v/>
      </c>
      <c r="AD109" s="154" t="str">
        <f t="shared" si="5"/>
        <v/>
      </c>
      <c r="AE109" s="150"/>
      <c r="AF109" s="150"/>
      <c r="AG109" s="149"/>
      <c r="AH109" s="156"/>
      <c r="AI109" s="156"/>
      <c r="AJ109" s="142"/>
      <c r="AK109" s="148"/>
      <c r="AL109" s="46"/>
      <c r="AM109" s="46"/>
      <c r="AN109" s="103"/>
      <c r="AO109" s="103"/>
      <c r="AP109" s="103"/>
      <c r="AQ109" s="103"/>
      <c r="AR109" s="103"/>
      <c r="AS109" s="103"/>
      <c r="AT109" s="103"/>
      <c r="AU109" s="103"/>
      <c r="AV109" s="103"/>
      <c r="AW109" s="104"/>
      <c r="AX109" s="19"/>
      <c r="AY109" s="19"/>
      <c r="AZ109" s="19"/>
      <c r="BA109" s="19"/>
      <c r="BB109" s="19"/>
      <c r="BC109" s="19"/>
      <c r="BD109" s="19"/>
      <c r="BE109" s="19"/>
      <c r="BF109" s="19"/>
      <c r="BG109" s="19"/>
      <c r="BH109" s="19"/>
      <c r="BI109" s="19"/>
      <c r="BJ109" s="19"/>
      <c r="BK109" s="19"/>
      <c r="BL109" s="19"/>
      <c r="BM109" s="19"/>
      <c r="BN109" s="19"/>
      <c r="BO109" s="19"/>
      <c r="BP109" s="19"/>
    </row>
    <row r="110" spans="1:68" ht="39" customHeight="1" x14ac:dyDescent="0.25">
      <c r="A110" s="341"/>
      <c r="B110" s="334"/>
      <c r="C110" s="334"/>
      <c r="D110" s="334"/>
      <c r="E110" s="334"/>
      <c r="F110" s="334"/>
      <c r="G110" s="334"/>
      <c r="H110" s="334"/>
      <c r="I110" s="334"/>
      <c r="J110" s="334"/>
      <c r="K110" s="334"/>
      <c r="L110" s="334"/>
      <c r="M110" s="334"/>
      <c r="N110" s="334"/>
      <c r="O110" s="148">
        <v>4</v>
      </c>
      <c r="P110" s="149"/>
      <c r="Q110" s="149"/>
      <c r="R110" s="148" t="str">
        <f t="shared" si="10"/>
        <v/>
      </c>
      <c r="S110" s="150"/>
      <c r="T110" s="150"/>
      <c r="U110" s="151" t="str">
        <f t="shared" si="19"/>
        <v/>
      </c>
      <c r="V110" s="150"/>
      <c r="W110" s="150"/>
      <c r="X110" s="150"/>
      <c r="Y110" s="152" t="str">
        <f t="shared" si="28"/>
        <v/>
      </c>
      <c r="Z110" s="153" t="str">
        <f t="shared" si="2"/>
        <v/>
      </c>
      <c r="AA110" s="151" t="str">
        <f t="shared" si="3"/>
        <v/>
      </c>
      <c r="AB110" s="153" t="str">
        <f t="shared" si="4"/>
        <v/>
      </c>
      <c r="AC110" s="151" t="str">
        <f t="shared" si="29"/>
        <v/>
      </c>
      <c r="AD110" s="154" t="str">
        <f t="shared" si="5"/>
        <v/>
      </c>
      <c r="AE110" s="150"/>
      <c r="AF110" s="150"/>
      <c r="AG110" s="149"/>
      <c r="AH110" s="156"/>
      <c r="AI110" s="156"/>
      <c r="AJ110" s="142"/>
      <c r="AK110" s="148"/>
      <c r="AL110" s="46"/>
      <c r="AM110" s="46"/>
      <c r="AN110" s="103"/>
      <c r="AO110" s="103"/>
      <c r="AP110" s="103"/>
      <c r="AQ110" s="103"/>
      <c r="AR110" s="103"/>
      <c r="AS110" s="103"/>
      <c r="AT110" s="103"/>
      <c r="AU110" s="103"/>
      <c r="AV110" s="103"/>
      <c r="AW110" s="104"/>
      <c r="AX110" s="19"/>
      <c r="AY110" s="19"/>
      <c r="AZ110" s="19"/>
      <c r="BA110" s="19"/>
      <c r="BB110" s="19"/>
      <c r="BC110" s="19"/>
      <c r="BD110" s="19"/>
      <c r="BE110" s="19"/>
      <c r="BF110" s="19"/>
      <c r="BG110" s="19"/>
      <c r="BH110" s="19"/>
      <c r="BI110" s="19"/>
      <c r="BJ110" s="19"/>
      <c r="BK110" s="19"/>
      <c r="BL110" s="19"/>
      <c r="BM110" s="19"/>
      <c r="BN110" s="19"/>
      <c r="BO110" s="19"/>
      <c r="BP110" s="19"/>
    </row>
    <row r="111" spans="1:68" ht="39" customHeight="1" x14ac:dyDescent="0.25">
      <c r="A111" s="341"/>
      <c r="B111" s="334"/>
      <c r="C111" s="334"/>
      <c r="D111" s="334"/>
      <c r="E111" s="334"/>
      <c r="F111" s="334"/>
      <c r="G111" s="334"/>
      <c r="H111" s="334"/>
      <c r="I111" s="334"/>
      <c r="J111" s="334"/>
      <c r="K111" s="334"/>
      <c r="L111" s="334"/>
      <c r="M111" s="334"/>
      <c r="N111" s="334"/>
      <c r="O111" s="148">
        <v>5</v>
      </c>
      <c r="P111" s="149"/>
      <c r="Q111" s="149"/>
      <c r="R111" s="148" t="str">
        <f t="shared" si="10"/>
        <v/>
      </c>
      <c r="S111" s="150"/>
      <c r="T111" s="150"/>
      <c r="U111" s="151" t="str">
        <f t="shared" si="19"/>
        <v/>
      </c>
      <c r="V111" s="150"/>
      <c r="W111" s="150"/>
      <c r="X111" s="150"/>
      <c r="Y111" s="152" t="str">
        <f t="shared" si="28"/>
        <v/>
      </c>
      <c r="Z111" s="153" t="str">
        <f t="shared" si="2"/>
        <v/>
      </c>
      <c r="AA111" s="151" t="str">
        <f t="shared" si="3"/>
        <v/>
      </c>
      <c r="AB111" s="153" t="str">
        <f t="shared" si="4"/>
        <v/>
      </c>
      <c r="AC111" s="151" t="str">
        <f t="shared" si="29"/>
        <v/>
      </c>
      <c r="AD111" s="154" t="str">
        <f t="shared" si="5"/>
        <v/>
      </c>
      <c r="AE111" s="150"/>
      <c r="AF111" s="150"/>
      <c r="AG111" s="149"/>
      <c r="AH111" s="156"/>
      <c r="AI111" s="156"/>
      <c r="AJ111" s="142"/>
      <c r="AK111" s="148"/>
      <c r="AL111" s="46"/>
      <c r="AM111" s="46"/>
      <c r="AN111" s="103"/>
      <c r="AO111" s="103"/>
      <c r="AP111" s="103"/>
      <c r="AQ111" s="103"/>
      <c r="AR111" s="103"/>
      <c r="AS111" s="103"/>
      <c r="AT111" s="103"/>
      <c r="AU111" s="103"/>
      <c r="AV111" s="103"/>
      <c r="AW111" s="104"/>
      <c r="AX111" s="19"/>
      <c r="AY111" s="19"/>
      <c r="AZ111" s="19"/>
      <c r="BA111" s="19"/>
      <c r="BB111" s="19"/>
      <c r="BC111" s="19"/>
      <c r="BD111" s="19"/>
      <c r="BE111" s="19"/>
      <c r="BF111" s="19"/>
      <c r="BG111" s="19"/>
      <c r="BH111" s="19"/>
      <c r="BI111" s="19"/>
      <c r="BJ111" s="19"/>
      <c r="BK111" s="19"/>
      <c r="BL111" s="19"/>
      <c r="BM111" s="19"/>
      <c r="BN111" s="19"/>
      <c r="BO111" s="19"/>
      <c r="BP111" s="19"/>
    </row>
    <row r="112" spans="1:68" ht="39" customHeight="1" x14ac:dyDescent="0.25">
      <c r="A112" s="341"/>
      <c r="B112" s="334"/>
      <c r="C112" s="334"/>
      <c r="D112" s="334"/>
      <c r="E112" s="334"/>
      <c r="F112" s="334"/>
      <c r="G112" s="334"/>
      <c r="H112" s="334"/>
      <c r="I112" s="334"/>
      <c r="J112" s="334"/>
      <c r="K112" s="334"/>
      <c r="L112" s="334"/>
      <c r="M112" s="334"/>
      <c r="N112" s="334"/>
      <c r="O112" s="148">
        <v>6</v>
      </c>
      <c r="P112" s="149"/>
      <c r="Q112" s="149"/>
      <c r="R112" s="148" t="str">
        <f t="shared" si="10"/>
        <v/>
      </c>
      <c r="S112" s="150"/>
      <c r="T112" s="150"/>
      <c r="U112" s="151" t="str">
        <f t="shared" si="19"/>
        <v/>
      </c>
      <c r="V112" s="150"/>
      <c r="W112" s="150"/>
      <c r="X112" s="150"/>
      <c r="Y112" s="152" t="str">
        <f t="shared" si="28"/>
        <v/>
      </c>
      <c r="Z112" s="153" t="str">
        <f t="shared" si="2"/>
        <v/>
      </c>
      <c r="AA112" s="151" t="str">
        <f t="shared" si="3"/>
        <v/>
      </c>
      <c r="AB112" s="153" t="str">
        <f t="shared" si="4"/>
        <v/>
      </c>
      <c r="AC112" s="151" t="str">
        <f t="shared" si="29"/>
        <v/>
      </c>
      <c r="AD112" s="154" t="str">
        <f t="shared" si="5"/>
        <v/>
      </c>
      <c r="AE112" s="150"/>
      <c r="AF112" s="150"/>
      <c r="AG112" s="149"/>
      <c r="AH112" s="156"/>
      <c r="AI112" s="156"/>
      <c r="AJ112" s="142"/>
      <c r="AK112" s="148"/>
      <c r="AL112" s="46"/>
      <c r="AM112" s="46"/>
      <c r="AN112" s="103"/>
      <c r="AO112" s="103"/>
      <c r="AP112" s="103"/>
      <c r="AQ112" s="103"/>
      <c r="AR112" s="103"/>
      <c r="AS112" s="103"/>
      <c r="AT112" s="103"/>
      <c r="AU112" s="103"/>
      <c r="AV112" s="103"/>
      <c r="AW112" s="104"/>
      <c r="AX112" s="19"/>
      <c r="AY112" s="19"/>
      <c r="AZ112" s="19"/>
      <c r="BA112" s="19"/>
      <c r="BB112" s="19"/>
      <c r="BC112" s="19"/>
      <c r="BD112" s="19"/>
      <c r="BE112" s="19"/>
      <c r="BF112" s="19"/>
      <c r="BG112" s="19"/>
      <c r="BH112" s="19"/>
      <c r="BI112" s="19"/>
      <c r="BJ112" s="19"/>
      <c r="BK112" s="19"/>
      <c r="BL112" s="19"/>
      <c r="BM112" s="19"/>
      <c r="BN112" s="19"/>
      <c r="BO112" s="19"/>
      <c r="BP112" s="19"/>
    </row>
    <row r="113" spans="1:68" ht="39" customHeight="1" x14ac:dyDescent="0.25">
      <c r="A113" s="341"/>
      <c r="B113" s="334"/>
      <c r="C113" s="334"/>
      <c r="D113" s="334"/>
      <c r="E113" s="334"/>
      <c r="F113" s="334"/>
      <c r="G113" s="334"/>
      <c r="H113" s="334"/>
      <c r="I113" s="334"/>
      <c r="J113" s="334"/>
      <c r="K113" s="334"/>
      <c r="L113" s="334"/>
      <c r="M113" s="334"/>
      <c r="N113" s="334"/>
      <c r="O113" s="148">
        <v>7</v>
      </c>
      <c r="P113" s="149"/>
      <c r="Q113" s="149"/>
      <c r="R113" s="148" t="str">
        <f t="shared" si="10"/>
        <v/>
      </c>
      <c r="S113" s="150"/>
      <c r="T113" s="150"/>
      <c r="U113" s="151" t="str">
        <f t="shared" si="19"/>
        <v/>
      </c>
      <c r="V113" s="150"/>
      <c r="W113" s="150"/>
      <c r="X113" s="150"/>
      <c r="Y113" s="152" t="str">
        <f t="shared" si="28"/>
        <v/>
      </c>
      <c r="Z113" s="153" t="str">
        <f t="shared" si="2"/>
        <v/>
      </c>
      <c r="AA113" s="151" t="str">
        <f t="shared" si="3"/>
        <v/>
      </c>
      <c r="AB113" s="153" t="str">
        <f t="shared" si="4"/>
        <v/>
      </c>
      <c r="AC113" s="151" t="str">
        <f t="shared" si="29"/>
        <v/>
      </c>
      <c r="AD113" s="154" t="str">
        <f t="shared" si="5"/>
        <v/>
      </c>
      <c r="AE113" s="150"/>
      <c r="AF113" s="150"/>
      <c r="AG113" s="149"/>
      <c r="AH113" s="156"/>
      <c r="AI113" s="156"/>
      <c r="AJ113" s="142"/>
      <c r="AK113" s="148"/>
      <c r="AL113" s="46"/>
      <c r="AM113" s="46"/>
      <c r="AN113" s="103"/>
      <c r="AO113" s="103"/>
      <c r="AP113" s="103"/>
      <c r="AQ113" s="103"/>
      <c r="AR113" s="103"/>
      <c r="AS113" s="103"/>
      <c r="AT113" s="103"/>
      <c r="AU113" s="103"/>
      <c r="AV113" s="103"/>
      <c r="AW113" s="104"/>
      <c r="AX113" s="19"/>
      <c r="AY113" s="19"/>
      <c r="AZ113" s="19"/>
      <c r="BA113" s="19"/>
      <c r="BB113" s="19"/>
      <c r="BC113" s="19"/>
      <c r="BD113" s="19"/>
      <c r="BE113" s="19"/>
      <c r="BF113" s="19"/>
      <c r="BG113" s="19"/>
      <c r="BH113" s="19"/>
      <c r="BI113" s="19"/>
      <c r="BJ113" s="19"/>
      <c r="BK113" s="19"/>
      <c r="BL113" s="19"/>
      <c r="BM113" s="19"/>
      <c r="BN113" s="19"/>
      <c r="BO113" s="19"/>
      <c r="BP113" s="19"/>
    </row>
    <row r="114" spans="1:68" ht="39" customHeight="1" x14ac:dyDescent="0.25">
      <c r="A114" s="341"/>
      <c r="B114" s="334"/>
      <c r="C114" s="334"/>
      <c r="D114" s="334"/>
      <c r="E114" s="334"/>
      <c r="F114" s="334"/>
      <c r="G114" s="334"/>
      <c r="H114" s="334"/>
      <c r="I114" s="334"/>
      <c r="J114" s="334"/>
      <c r="K114" s="334"/>
      <c r="L114" s="334"/>
      <c r="M114" s="334"/>
      <c r="N114" s="334"/>
      <c r="O114" s="148">
        <v>8</v>
      </c>
      <c r="P114" s="149"/>
      <c r="Q114" s="149"/>
      <c r="R114" s="148" t="str">
        <f t="shared" si="10"/>
        <v/>
      </c>
      <c r="S114" s="150"/>
      <c r="T114" s="150"/>
      <c r="U114" s="151" t="str">
        <f t="shared" si="19"/>
        <v/>
      </c>
      <c r="V114" s="150"/>
      <c r="W114" s="150"/>
      <c r="X114" s="150"/>
      <c r="Y114" s="152" t="str">
        <f t="shared" si="28"/>
        <v/>
      </c>
      <c r="Z114" s="153" t="str">
        <f t="shared" si="2"/>
        <v/>
      </c>
      <c r="AA114" s="151" t="str">
        <f t="shared" si="3"/>
        <v/>
      </c>
      <c r="AB114" s="153" t="str">
        <f t="shared" si="4"/>
        <v/>
      </c>
      <c r="AC114" s="151" t="str">
        <f t="shared" si="29"/>
        <v/>
      </c>
      <c r="AD114" s="154" t="str">
        <f t="shared" si="5"/>
        <v/>
      </c>
      <c r="AE114" s="150"/>
      <c r="AF114" s="150"/>
      <c r="AG114" s="149"/>
      <c r="AH114" s="156"/>
      <c r="AI114" s="156"/>
      <c r="AJ114" s="142"/>
      <c r="AK114" s="148"/>
      <c r="AL114" s="46"/>
      <c r="AM114" s="46"/>
      <c r="AN114" s="103"/>
      <c r="AO114" s="103"/>
      <c r="AP114" s="103"/>
      <c r="AQ114" s="103"/>
      <c r="AR114" s="103"/>
      <c r="AS114" s="103"/>
      <c r="AT114" s="103"/>
      <c r="AU114" s="103"/>
      <c r="AV114" s="103"/>
      <c r="AW114" s="104"/>
      <c r="AX114" s="19"/>
      <c r="AY114" s="19"/>
      <c r="AZ114" s="19"/>
      <c r="BA114" s="19"/>
      <c r="BB114" s="19"/>
      <c r="BC114" s="19"/>
      <c r="BD114" s="19"/>
      <c r="BE114" s="19"/>
      <c r="BF114" s="19"/>
      <c r="BG114" s="19"/>
      <c r="BH114" s="19"/>
      <c r="BI114" s="19"/>
      <c r="BJ114" s="19"/>
      <c r="BK114" s="19"/>
      <c r="BL114" s="19"/>
      <c r="BM114" s="19"/>
      <c r="BN114" s="19"/>
      <c r="BO114" s="19"/>
      <c r="BP114" s="19"/>
    </row>
    <row r="115" spans="1:68" ht="39" customHeight="1" x14ac:dyDescent="0.25">
      <c r="A115" s="341"/>
      <c r="B115" s="334"/>
      <c r="C115" s="334"/>
      <c r="D115" s="334"/>
      <c r="E115" s="334"/>
      <c r="F115" s="334"/>
      <c r="G115" s="334"/>
      <c r="H115" s="334"/>
      <c r="I115" s="334"/>
      <c r="J115" s="334"/>
      <c r="K115" s="334"/>
      <c r="L115" s="334"/>
      <c r="M115" s="334"/>
      <c r="N115" s="334"/>
      <c r="O115" s="148">
        <v>9</v>
      </c>
      <c r="P115" s="149"/>
      <c r="Q115" s="149"/>
      <c r="R115" s="148" t="str">
        <f t="shared" si="10"/>
        <v/>
      </c>
      <c r="S115" s="150"/>
      <c r="T115" s="150"/>
      <c r="U115" s="151" t="str">
        <f t="shared" si="19"/>
        <v/>
      </c>
      <c r="V115" s="150"/>
      <c r="W115" s="150"/>
      <c r="X115" s="150"/>
      <c r="Y115" s="152" t="str">
        <f t="shared" si="28"/>
        <v/>
      </c>
      <c r="Z115" s="153" t="str">
        <f t="shared" si="2"/>
        <v/>
      </c>
      <c r="AA115" s="151" t="str">
        <f t="shared" si="3"/>
        <v/>
      </c>
      <c r="AB115" s="153" t="str">
        <f t="shared" si="4"/>
        <v/>
      </c>
      <c r="AC115" s="151" t="str">
        <f t="shared" si="29"/>
        <v/>
      </c>
      <c r="AD115" s="154" t="str">
        <f t="shared" si="5"/>
        <v/>
      </c>
      <c r="AE115" s="150"/>
      <c r="AF115" s="150"/>
      <c r="AG115" s="149"/>
      <c r="AH115" s="156"/>
      <c r="AI115" s="156"/>
      <c r="AJ115" s="142"/>
      <c r="AK115" s="148"/>
      <c r="AL115" s="46"/>
      <c r="AM115" s="46"/>
      <c r="AN115" s="103"/>
      <c r="AO115" s="103"/>
      <c r="AP115" s="103"/>
      <c r="AQ115" s="103"/>
      <c r="AR115" s="103"/>
      <c r="AS115" s="103"/>
      <c r="AT115" s="103"/>
      <c r="AU115" s="103"/>
      <c r="AV115" s="103"/>
      <c r="AW115" s="104"/>
      <c r="AX115" s="19"/>
      <c r="AY115" s="19"/>
      <c r="AZ115" s="19"/>
      <c r="BA115" s="19"/>
      <c r="BB115" s="19"/>
      <c r="BC115" s="19"/>
      <c r="BD115" s="19"/>
      <c r="BE115" s="19"/>
      <c r="BF115" s="19"/>
      <c r="BG115" s="19"/>
      <c r="BH115" s="19"/>
      <c r="BI115" s="19"/>
      <c r="BJ115" s="19"/>
      <c r="BK115" s="19"/>
      <c r="BL115" s="19"/>
      <c r="BM115" s="19"/>
      <c r="BN115" s="19"/>
      <c r="BO115" s="19"/>
      <c r="BP115" s="19"/>
    </row>
    <row r="116" spans="1:68" ht="39" customHeight="1" x14ac:dyDescent="0.25">
      <c r="A116" s="342"/>
      <c r="B116" s="335"/>
      <c r="C116" s="335"/>
      <c r="D116" s="335"/>
      <c r="E116" s="335"/>
      <c r="F116" s="335"/>
      <c r="G116" s="335"/>
      <c r="H116" s="335"/>
      <c r="I116" s="335"/>
      <c r="J116" s="335"/>
      <c r="K116" s="335"/>
      <c r="L116" s="335"/>
      <c r="M116" s="335"/>
      <c r="N116" s="335"/>
      <c r="O116" s="157">
        <v>10</v>
      </c>
      <c r="P116" s="158"/>
      <c r="Q116" s="158"/>
      <c r="R116" s="148" t="str">
        <f t="shared" si="10"/>
        <v/>
      </c>
      <c r="S116" s="150"/>
      <c r="T116" s="150"/>
      <c r="U116" s="151" t="str">
        <f t="shared" si="19"/>
        <v/>
      </c>
      <c r="V116" s="150"/>
      <c r="W116" s="150"/>
      <c r="X116" s="150"/>
      <c r="Y116" s="152" t="str">
        <f t="shared" si="28"/>
        <v/>
      </c>
      <c r="Z116" s="153" t="str">
        <f t="shared" si="2"/>
        <v/>
      </c>
      <c r="AA116" s="151" t="str">
        <f t="shared" si="3"/>
        <v/>
      </c>
      <c r="AB116" s="153" t="str">
        <f t="shared" si="4"/>
        <v/>
      </c>
      <c r="AC116" s="151" t="str">
        <f t="shared" si="29"/>
        <v/>
      </c>
      <c r="AD116" s="154" t="str">
        <f t="shared" si="5"/>
        <v/>
      </c>
      <c r="AE116" s="150"/>
      <c r="AF116" s="159"/>
      <c r="AG116" s="158"/>
      <c r="AH116" s="160"/>
      <c r="AI116" s="160"/>
      <c r="AJ116" s="161"/>
      <c r="AK116" s="157"/>
      <c r="AL116" s="57"/>
      <c r="AM116" s="57"/>
      <c r="AN116" s="105"/>
      <c r="AO116" s="105"/>
      <c r="AP116" s="105"/>
      <c r="AQ116" s="105"/>
      <c r="AR116" s="105"/>
      <c r="AS116" s="105"/>
      <c r="AT116" s="105"/>
      <c r="AU116" s="105"/>
      <c r="AV116" s="105"/>
      <c r="AW116" s="106"/>
      <c r="AX116" s="19"/>
      <c r="AY116" s="19"/>
      <c r="AZ116" s="19"/>
      <c r="BA116" s="19"/>
      <c r="BB116" s="19"/>
      <c r="BC116" s="19"/>
      <c r="BD116" s="19"/>
      <c r="BE116" s="19"/>
      <c r="BF116" s="19"/>
      <c r="BG116" s="19"/>
      <c r="BH116" s="19"/>
      <c r="BI116" s="19"/>
      <c r="BJ116" s="19"/>
      <c r="BK116" s="19"/>
      <c r="BL116" s="19"/>
      <c r="BM116" s="19"/>
      <c r="BN116" s="19"/>
      <c r="BO116" s="19"/>
      <c r="BP116" s="19"/>
    </row>
    <row r="117" spans="1:68" ht="39" customHeight="1" x14ac:dyDescent="0.25">
      <c r="A117" s="340">
        <v>12</v>
      </c>
      <c r="B117" s="392"/>
      <c r="C117" s="333"/>
      <c r="D117" s="333"/>
      <c r="E117" s="333"/>
      <c r="F117" s="333"/>
      <c r="G117" s="336"/>
      <c r="H117" s="337" t="str">
        <f>IF(G117&lt;=0,"",IF(G117&lt;=2,"Muy Baja",IF(G117&lt;=24,"Baja",IF(G117&lt;=500,"Media",IF(G117&lt;=5000,"Alta","Muy Alta")))))</f>
        <v/>
      </c>
      <c r="I117" s="338" t="str">
        <f>IF(H117="","",IF(H117="Muy Baja",0.2,IF(H117="Baja",0.4,IF(H117="Media",0.6,IF(H117="Alta",0.8,IF(H117="Muy Alta",1,))))))</f>
        <v/>
      </c>
      <c r="J117" s="338"/>
      <c r="K117" s="338" t="b">
        <f>IF(J117='Tabla Impacto corrupción '!$B$5,'Tabla Impacto corrupción '!$C$5,IF(J117='Tabla Impacto corrupción '!$B$6,'Tabla Impacto corrupción '!$C$6,IF(J117='Tabla Impacto corrupción '!$B$7,'Tabla Impacto corrupción '!$C$7)))</f>
        <v>0</v>
      </c>
      <c r="L117" s="337" t="b">
        <f>IF(J117='Tabla Impacto corrupción '!$B$5,"Moderado",IF(J117='Tabla Impacto corrupción '!$B$6,"Mayor",IF(J117='Tabla Impacto corrupción '!$B$7,"Catastrófico")))</f>
        <v>0</v>
      </c>
      <c r="M117" s="338">
        <f>IF(L117="","",IF(L117="Leve",0.2,IF(L117="Menor",0.4,IF(L117="Moderado",0.6,IF(L117="Mayor",0.8,IF(L117="Catastrófico",1,))))))</f>
        <v>0</v>
      </c>
      <c r="N117" s="339" t="str">
        <f>IF(OR(AND(H117="Muy Baja",L117="Leve"),AND(H117="Muy Baja",L117="Menor"),AND(H117="Baja",L117="Leve")),"Bajo",IF(OR(AND(H117="Muy baja",L117="Moderado"),AND(H117="Baja",L117="Menor"),AND(H117="Baja",L117="Moderado"),AND(H117="Media",L117="Leve"),AND(H117="Media",L117="Menor"),AND(H117="Media",L117="Moderado"),AND(H117="Alta",L117="Leve"),AND(H117="Alta",L117="Menor")),"Moderado",IF(OR(AND(H117="Muy Baja",L117="Mayor"),AND(H117="Baja",L117="Mayor"),AND(H117="Media",L117="Mayor"),AND(H117="Alta",L117="Moderado"),AND(H117="Alta",L117="Mayor"),AND(H117="Muy Alta",L117="Leve"),AND(H117="Muy Alta",L117="Menor"),AND(H117="Muy Alta",L117="Moderado"),AND(H117="Muy Alta",L117="Mayor")),"Alto",IF(OR(AND(H117="Muy Baja",L117="Catastrófico"),AND(H117="Baja",L117="Catastrófico"),AND(H117="Media",L117="Catastrófico"),AND(H117="Alta",L117="Catastrófico"),AND(H117="Muy Alta",L117="Catastrófico")),"Extremo",""))))</f>
        <v/>
      </c>
      <c r="O117" s="162">
        <v>1</v>
      </c>
      <c r="P117" s="163"/>
      <c r="Q117" s="163"/>
      <c r="R117" s="162" t="str">
        <f t="shared" si="10"/>
        <v/>
      </c>
      <c r="S117" s="164"/>
      <c r="T117" s="164"/>
      <c r="U117" s="165" t="str">
        <f t="shared" si="19"/>
        <v/>
      </c>
      <c r="V117" s="164"/>
      <c r="W117" s="164"/>
      <c r="X117" s="164"/>
      <c r="Y117" s="166" t="str">
        <f>IFERROR(IF(R117="Probabilidad",(I117-(+I117*U117)),IF(R117="Impacto",I117,"")),"")</f>
        <v/>
      </c>
      <c r="Z117" s="167" t="str">
        <f t="shared" si="2"/>
        <v/>
      </c>
      <c r="AA117" s="165" t="str">
        <f t="shared" si="3"/>
        <v/>
      </c>
      <c r="AB117" s="167" t="str">
        <f t="shared" si="4"/>
        <v/>
      </c>
      <c r="AC117" s="165" t="str">
        <f>IFERROR(IF(R117="Impacto",(M117-(+M117*U117)),IF(R117="Probabilidad",M117,"")),"")</f>
        <v/>
      </c>
      <c r="AD117" s="168" t="str">
        <f t="shared" si="5"/>
        <v/>
      </c>
      <c r="AE117" s="164"/>
      <c r="AF117" s="164"/>
      <c r="AG117" s="163"/>
      <c r="AH117" s="169"/>
      <c r="AI117" s="169"/>
      <c r="AJ117" s="170"/>
      <c r="AK117" s="162"/>
      <c r="AL117" s="27"/>
      <c r="AM117" s="27"/>
      <c r="AN117" s="171"/>
      <c r="AO117" s="171"/>
      <c r="AP117" s="171"/>
      <c r="AQ117" s="171"/>
      <c r="AR117" s="171"/>
      <c r="AS117" s="171"/>
      <c r="AT117" s="171"/>
      <c r="AU117" s="171"/>
      <c r="AV117" s="171"/>
      <c r="AW117" s="112"/>
      <c r="AX117" s="19"/>
      <c r="AY117" s="19"/>
      <c r="AZ117" s="19"/>
      <c r="BA117" s="19"/>
      <c r="BB117" s="19"/>
      <c r="BC117" s="19"/>
      <c r="BD117" s="19"/>
      <c r="BE117" s="19"/>
      <c r="BF117" s="19"/>
      <c r="BG117" s="19"/>
      <c r="BH117" s="19"/>
      <c r="BI117" s="19"/>
      <c r="BJ117" s="19"/>
      <c r="BK117" s="19"/>
      <c r="BL117" s="19"/>
      <c r="BM117" s="19"/>
      <c r="BN117" s="19"/>
      <c r="BO117" s="19"/>
      <c r="BP117" s="19"/>
    </row>
    <row r="118" spans="1:68" ht="39" customHeight="1" x14ac:dyDescent="0.25">
      <c r="A118" s="341"/>
      <c r="B118" s="334"/>
      <c r="C118" s="334"/>
      <c r="D118" s="334"/>
      <c r="E118" s="334"/>
      <c r="F118" s="334"/>
      <c r="G118" s="334"/>
      <c r="H118" s="334"/>
      <c r="I118" s="334"/>
      <c r="J118" s="334"/>
      <c r="K118" s="334"/>
      <c r="L118" s="334"/>
      <c r="M118" s="334"/>
      <c r="N118" s="334"/>
      <c r="O118" s="148">
        <v>2</v>
      </c>
      <c r="P118" s="149"/>
      <c r="Q118" s="149"/>
      <c r="R118" s="148" t="str">
        <f t="shared" si="10"/>
        <v/>
      </c>
      <c r="S118" s="150"/>
      <c r="T118" s="150"/>
      <c r="U118" s="151" t="str">
        <f t="shared" si="19"/>
        <v/>
      </c>
      <c r="V118" s="150"/>
      <c r="W118" s="150"/>
      <c r="X118" s="150"/>
      <c r="Y118" s="152" t="str">
        <f>IFERROR(IF(AND(R117="Probabilidad",R118="Probabilidad"),(AA117-(+AA117*U118)),IF(R118="Probabilidad",(I117-(+I117*U118)),IF(R118="Impacto",AA117,""))),"")</f>
        <v/>
      </c>
      <c r="Z118" s="153" t="str">
        <f t="shared" si="2"/>
        <v/>
      </c>
      <c r="AA118" s="151" t="str">
        <f t="shared" si="3"/>
        <v/>
      </c>
      <c r="AB118" s="153" t="str">
        <f t="shared" si="4"/>
        <v/>
      </c>
      <c r="AC118" s="151" t="str">
        <f>IFERROR(IF(AND(R117="Impacto",R118="Impacto"),(AC117-(+AC117*U118)),IF(R118="Impacto",($M$117-(+$M$117*U118)),IF(R118="Probabilidad",AC117,""))),"")</f>
        <v/>
      </c>
      <c r="AD118" s="154" t="str">
        <f t="shared" si="5"/>
        <v/>
      </c>
      <c r="AE118" s="150"/>
      <c r="AF118" s="150"/>
      <c r="AG118" s="149"/>
      <c r="AH118" s="156"/>
      <c r="AI118" s="156"/>
      <c r="AJ118" s="142"/>
      <c r="AK118" s="148"/>
      <c r="AL118" s="46"/>
      <c r="AM118" s="46"/>
      <c r="AN118" s="103"/>
      <c r="AO118" s="103"/>
      <c r="AP118" s="103"/>
      <c r="AQ118" s="103"/>
      <c r="AR118" s="103"/>
      <c r="AS118" s="103"/>
      <c r="AT118" s="103"/>
      <c r="AU118" s="103"/>
      <c r="AV118" s="103"/>
      <c r="AW118" s="104"/>
      <c r="AX118" s="19"/>
      <c r="AY118" s="19"/>
      <c r="AZ118" s="19"/>
      <c r="BA118" s="19"/>
      <c r="BB118" s="19"/>
      <c r="BC118" s="19"/>
      <c r="BD118" s="19"/>
      <c r="BE118" s="19"/>
      <c r="BF118" s="19"/>
      <c r="BG118" s="19"/>
      <c r="BH118" s="19"/>
      <c r="BI118" s="19"/>
      <c r="BJ118" s="19"/>
      <c r="BK118" s="19"/>
      <c r="BL118" s="19"/>
      <c r="BM118" s="19"/>
      <c r="BN118" s="19"/>
      <c r="BO118" s="19"/>
      <c r="BP118" s="19"/>
    </row>
    <row r="119" spans="1:68" ht="39" customHeight="1" x14ac:dyDescent="0.25">
      <c r="A119" s="341"/>
      <c r="B119" s="334"/>
      <c r="C119" s="334"/>
      <c r="D119" s="334"/>
      <c r="E119" s="334"/>
      <c r="F119" s="334"/>
      <c r="G119" s="334"/>
      <c r="H119" s="334"/>
      <c r="I119" s="334"/>
      <c r="J119" s="334"/>
      <c r="K119" s="334"/>
      <c r="L119" s="334"/>
      <c r="M119" s="334"/>
      <c r="N119" s="334"/>
      <c r="O119" s="148">
        <v>3</v>
      </c>
      <c r="P119" s="149"/>
      <c r="Q119" s="149"/>
      <c r="R119" s="148" t="str">
        <f t="shared" si="10"/>
        <v/>
      </c>
      <c r="S119" s="150"/>
      <c r="T119" s="150"/>
      <c r="U119" s="151" t="str">
        <f t="shared" si="19"/>
        <v/>
      </c>
      <c r="V119" s="150"/>
      <c r="W119" s="150"/>
      <c r="X119" s="150"/>
      <c r="Y119" s="152" t="str">
        <f t="shared" ref="Y119:Y126" si="30">IFERROR(IF(AND(R118="Probabilidad",R119="Probabilidad"),(AA118-(+AA118*U119)),IF(AND(R118="Impacto",R119="Probabilidad"),(AA117-(+AA117*U119)),IF(R119="Impacto",AA118,""))),"")</f>
        <v/>
      </c>
      <c r="Z119" s="153" t="str">
        <f t="shared" si="2"/>
        <v/>
      </c>
      <c r="AA119" s="151" t="str">
        <f t="shared" si="3"/>
        <v/>
      </c>
      <c r="AB119" s="153" t="str">
        <f t="shared" si="4"/>
        <v/>
      </c>
      <c r="AC119" s="151" t="str">
        <f t="shared" ref="AC119:AC126" si="31">IFERROR(IF(AND(R118="Impacto",R119="Impacto"),(AC118-(+AC118*U119)),IF(AND(R118="Probabilidad",R119="Impacto"),(AC117-(+AC117*U119)),IF(R119="Probabilidad",AC118,""))),"")</f>
        <v/>
      </c>
      <c r="AD119" s="154" t="str">
        <f t="shared" si="5"/>
        <v/>
      </c>
      <c r="AE119" s="150"/>
      <c r="AF119" s="150"/>
      <c r="AG119" s="149"/>
      <c r="AH119" s="156"/>
      <c r="AI119" s="156"/>
      <c r="AJ119" s="142"/>
      <c r="AK119" s="148"/>
      <c r="AL119" s="46"/>
      <c r="AM119" s="46"/>
      <c r="AN119" s="103"/>
      <c r="AO119" s="103"/>
      <c r="AP119" s="103"/>
      <c r="AQ119" s="103"/>
      <c r="AR119" s="103"/>
      <c r="AS119" s="103"/>
      <c r="AT119" s="103"/>
      <c r="AU119" s="103"/>
      <c r="AV119" s="103"/>
      <c r="AW119" s="104"/>
      <c r="AX119" s="19"/>
      <c r="AY119" s="19"/>
      <c r="AZ119" s="19"/>
      <c r="BA119" s="19"/>
      <c r="BB119" s="19"/>
      <c r="BC119" s="19"/>
      <c r="BD119" s="19"/>
      <c r="BE119" s="19"/>
      <c r="BF119" s="19"/>
      <c r="BG119" s="19"/>
      <c r="BH119" s="19"/>
      <c r="BI119" s="19"/>
      <c r="BJ119" s="19"/>
      <c r="BK119" s="19"/>
      <c r="BL119" s="19"/>
      <c r="BM119" s="19"/>
      <c r="BN119" s="19"/>
      <c r="BO119" s="19"/>
      <c r="BP119" s="19"/>
    </row>
    <row r="120" spans="1:68" ht="39" customHeight="1" x14ac:dyDescent="0.25">
      <c r="A120" s="341"/>
      <c r="B120" s="334"/>
      <c r="C120" s="334"/>
      <c r="D120" s="334"/>
      <c r="E120" s="334"/>
      <c r="F120" s="334"/>
      <c r="G120" s="334"/>
      <c r="H120" s="334"/>
      <c r="I120" s="334"/>
      <c r="J120" s="334"/>
      <c r="K120" s="334"/>
      <c r="L120" s="334"/>
      <c r="M120" s="334"/>
      <c r="N120" s="334"/>
      <c r="O120" s="148">
        <v>4</v>
      </c>
      <c r="P120" s="149"/>
      <c r="Q120" s="149"/>
      <c r="R120" s="148" t="str">
        <f t="shared" si="10"/>
        <v/>
      </c>
      <c r="S120" s="150"/>
      <c r="T120" s="150"/>
      <c r="U120" s="151" t="str">
        <f t="shared" si="19"/>
        <v/>
      </c>
      <c r="V120" s="150"/>
      <c r="W120" s="150"/>
      <c r="X120" s="150"/>
      <c r="Y120" s="152" t="str">
        <f t="shared" si="30"/>
        <v/>
      </c>
      <c r="Z120" s="153" t="str">
        <f t="shared" si="2"/>
        <v/>
      </c>
      <c r="AA120" s="151" t="str">
        <f t="shared" si="3"/>
        <v/>
      </c>
      <c r="AB120" s="153" t="str">
        <f t="shared" si="4"/>
        <v/>
      </c>
      <c r="AC120" s="151" t="str">
        <f t="shared" si="31"/>
        <v/>
      </c>
      <c r="AD120" s="154" t="str">
        <f t="shared" si="5"/>
        <v/>
      </c>
      <c r="AE120" s="150"/>
      <c r="AF120" s="150"/>
      <c r="AG120" s="149"/>
      <c r="AH120" s="156"/>
      <c r="AI120" s="156"/>
      <c r="AJ120" s="142"/>
      <c r="AK120" s="148"/>
      <c r="AL120" s="46"/>
      <c r="AM120" s="46"/>
      <c r="AN120" s="103"/>
      <c r="AO120" s="103"/>
      <c r="AP120" s="103"/>
      <c r="AQ120" s="103"/>
      <c r="AR120" s="103"/>
      <c r="AS120" s="103"/>
      <c r="AT120" s="103"/>
      <c r="AU120" s="103"/>
      <c r="AV120" s="103"/>
      <c r="AW120" s="104"/>
      <c r="AX120" s="19"/>
      <c r="AY120" s="19"/>
      <c r="AZ120" s="19"/>
      <c r="BA120" s="19"/>
      <c r="BB120" s="19"/>
      <c r="BC120" s="19"/>
      <c r="BD120" s="19"/>
      <c r="BE120" s="19"/>
      <c r="BF120" s="19"/>
      <c r="BG120" s="19"/>
      <c r="BH120" s="19"/>
      <c r="BI120" s="19"/>
      <c r="BJ120" s="19"/>
      <c r="BK120" s="19"/>
      <c r="BL120" s="19"/>
      <c r="BM120" s="19"/>
      <c r="BN120" s="19"/>
      <c r="BO120" s="19"/>
      <c r="BP120" s="19"/>
    </row>
    <row r="121" spans="1:68" ht="39" customHeight="1" x14ac:dyDescent="0.25">
      <c r="A121" s="341"/>
      <c r="B121" s="334"/>
      <c r="C121" s="334"/>
      <c r="D121" s="334"/>
      <c r="E121" s="334"/>
      <c r="F121" s="334"/>
      <c r="G121" s="334"/>
      <c r="H121" s="334"/>
      <c r="I121" s="334"/>
      <c r="J121" s="334"/>
      <c r="K121" s="334"/>
      <c r="L121" s="334"/>
      <c r="M121" s="334"/>
      <c r="N121" s="334"/>
      <c r="O121" s="148">
        <v>5</v>
      </c>
      <c r="P121" s="149"/>
      <c r="Q121" s="149"/>
      <c r="R121" s="148" t="str">
        <f t="shared" si="10"/>
        <v/>
      </c>
      <c r="S121" s="150"/>
      <c r="T121" s="150"/>
      <c r="U121" s="151" t="str">
        <f t="shared" si="19"/>
        <v/>
      </c>
      <c r="V121" s="150"/>
      <c r="W121" s="150"/>
      <c r="X121" s="150"/>
      <c r="Y121" s="152" t="str">
        <f t="shared" si="30"/>
        <v/>
      </c>
      <c r="Z121" s="153" t="str">
        <f t="shared" si="2"/>
        <v/>
      </c>
      <c r="AA121" s="151" t="str">
        <f t="shared" si="3"/>
        <v/>
      </c>
      <c r="AB121" s="153" t="str">
        <f t="shared" si="4"/>
        <v/>
      </c>
      <c r="AC121" s="151" t="str">
        <f t="shared" si="31"/>
        <v/>
      </c>
      <c r="AD121" s="154" t="str">
        <f t="shared" si="5"/>
        <v/>
      </c>
      <c r="AE121" s="150"/>
      <c r="AF121" s="150"/>
      <c r="AG121" s="149"/>
      <c r="AH121" s="156"/>
      <c r="AI121" s="156"/>
      <c r="AJ121" s="142"/>
      <c r="AK121" s="148"/>
      <c r="AL121" s="46"/>
      <c r="AM121" s="46"/>
      <c r="AN121" s="103"/>
      <c r="AO121" s="103"/>
      <c r="AP121" s="103"/>
      <c r="AQ121" s="103"/>
      <c r="AR121" s="103"/>
      <c r="AS121" s="103"/>
      <c r="AT121" s="103"/>
      <c r="AU121" s="103"/>
      <c r="AV121" s="103"/>
      <c r="AW121" s="104"/>
      <c r="AX121" s="19"/>
      <c r="AY121" s="19"/>
      <c r="AZ121" s="19"/>
      <c r="BA121" s="19"/>
      <c r="BB121" s="19"/>
      <c r="BC121" s="19"/>
      <c r="BD121" s="19"/>
      <c r="BE121" s="19"/>
      <c r="BF121" s="19"/>
      <c r="BG121" s="19"/>
      <c r="BH121" s="19"/>
      <c r="BI121" s="19"/>
      <c r="BJ121" s="19"/>
      <c r="BK121" s="19"/>
      <c r="BL121" s="19"/>
      <c r="BM121" s="19"/>
      <c r="BN121" s="19"/>
      <c r="BO121" s="19"/>
      <c r="BP121" s="19"/>
    </row>
    <row r="122" spans="1:68" ht="39" customHeight="1" x14ac:dyDescent="0.25">
      <c r="A122" s="341"/>
      <c r="B122" s="334"/>
      <c r="C122" s="334"/>
      <c r="D122" s="334"/>
      <c r="E122" s="334"/>
      <c r="F122" s="334"/>
      <c r="G122" s="334"/>
      <c r="H122" s="334"/>
      <c r="I122" s="334"/>
      <c r="J122" s="334"/>
      <c r="K122" s="334"/>
      <c r="L122" s="334"/>
      <c r="M122" s="334"/>
      <c r="N122" s="334"/>
      <c r="O122" s="148">
        <v>6</v>
      </c>
      <c r="P122" s="149"/>
      <c r="Q122" s="149"/>
      <c r="R122" s="148" t="str">
        <f t="shared" si="10"/>
        <v/>
      </c>
      <c r="S122" s="150"/>
      <c r="T122" s="150"/>
      <c r="U122" s="151" t="str">
        <f t="shared" si="19"/>
        <v/>
      </c>
      <c r="V122" s="150"/>
      <c r="W122" s="150"/>
      <c r="X122" s="150"/>
      <c r="Y122" s="152" t="str">
        <f t="shared" si="30"/>
        <v/>
      </c>
      <c r="Z122" s="153" t="str">
        <f t="shared" si="2"/>
        <v/>
      </c>
      <c r="AA122" s="151" t="str">
        <f t="shared" si="3"/>
        <v/>
      </c>
      <c r="AB122" s="153" t="str">
        <f t="shared" si="4"/>
        <v/>
      </c>
      <c r="AC122" s="151" t="str">
        <f t="shared" si="31"/>
        <v/>
      </c>
      <c r="AD122" s="154" t="str">
        <f t="shared" si="5"/>
        <v/>
      </c>
      <c r="AE122" s="150"/>
      <c r="AF122" s="150"/>
      <c r="AG122" s="149"/>
      <c r="AH122" s="156"/>
      <c r="AI122" s="156"/>
      <c r="AJ122" s="142"/>
      <c r="AK122" s="148"/>
      <c r="AL122" s="46"/>
      <c r="AM122" s="46"/>
      <c r="AN122" s="103"/>
      <c r="AO122" s="103"/>
      <c r="AP122" s="103"/>
      <c r="AQ122" s="103"/>
      <c r="AR122" s="103"/>
      <c r="AS122" s="103"/>
      <c r="AT122" s="103"/>
      <c r="AU122" s="103"/>
      <c r="AV122" s="103"/>
      <c r="AW122" s="104"/>
      <c r="AX122" s="19"/>
      <c r="AY122" s="19"/>
      <c r="AZ122" s="19"/>
      <c r="BA122" s="19"/>
      <c r="BB122" s="19"/>
      <c r="BC122" s="19"/>
      <c r="BD122" s="19"/>
      <c r="BE122" s="19"/>
      <c r="BF122" s="19"/>
      <c r="BG122" s="19"/>
      <c r="BH122" s="19"/>
      <c r="BI122" s="19"/>
      <c r="BJ122" s="19"/>
      <c r="BK122" s="19"/>
      <c r="BL122" s="19"/>
      <c r="BM122" s="19"/>
      <c r="BN122" s="19"/>
      <c r="BO122" s="19"/>
      <c r="BP122" s="19"/>
    </row>
    <row r="123" spans="1:68" ht="39" customHeight="1" x14ac:dyDescent="0.25">
      <c r="A123" s="341"/>
      <c r="B123" s="334"/>
      <c r="C123" s="334"/>
      <c r="D123" s="334"/>
      <c r="E123" s="334"/>
      <c r="F123" s="334"/>
      <c r="G123" s="334"/>
      <c r="H123" s="334"/>
      <c r="I123" s="334"/>
      <c r="J123" s="334"/>
      <c r="K123" s="334"/>
      <c r="L123" s="334"/>
      <c r="M123" s="334"/>
      <c r="N123" s="334"/>
      <c r="O123" s="148">
        <v>7</v>
      </c>
      <c r="P123" s="149"/>
      <c r="Q123" s="149"/>
      <c r="R123" s="148" t="str">
        <f t="shared" si="10"/>
        <v/>
      </c>
      <c r="S123" s="150"/>
      <c r="T123" s="150"/>
      <c r="U123" s="151" t="str">
        <f t="shared" si="19"/>
        <v/>
      </c>
      <c r="V123" s="150"/>
      <c r="W123" s="150"/>
      <c r="X123" s="150"/>
      <c r="Y123" s="152" t="str">
        <f t="shared" si="30"/>
        <v/>
      </c>
      <c r="Z123" s="153" t="str">
        <f t="shared" si="2"/>
        <v/>
      </c>
      <c r="AA123" s="151" t="str">
        <f t="shared" si="3"/>
        <v/>
      </c>
      <c r="AB123" s="153" t="str">
        <f t="shared" si="4"/>
        <v/>
      </c>
      <c r="AC123" s="151" t="str">
        <f t="shared" si="31"/>
        <v/>
      </c>
      <c r="AD123" s="154" t="str">
        <f t="shared" si="5"/>
        <v/>
      </c>
      <c r="AE123" s="150"/>
      <c r="AF123" s="150"/>
      <c r="AG123" s="149"/>
      <c r="AH123" s="156"/>
      <c r="AI123" s="156"/>
      <c r="AJ123" s="142"/>
      <c r="AK123" s="148"/>
      <c r="AL123" s="46"/>
      <c r="AM123" s="46"/>
      <c r="AN123" s="103"/>
      <c r="AO123" s="103"/>
      <c r="AP123" s="103"/>
      <c r="AQ123" s="103"/>
      <c r="AR123" s="103"/>
      <c r="AS123" s="103"/>
      <c r="AT123" s="103"/>
      <c r="AU123" s="103"/>
      <c r="AV123" s="103"/>
      <c r="AW123" s="104"/>
      <c r="AX123" s="19"/>
      <c r="AY123" s="19"/>
      <c r="AZ123" s="19"/>
      <c r="BA123" s="19"/>
      <c r="BB123" s="19"/>
      <c r="BC123" s="19"/>
      <c r="BD123" s="19"/>
      <c r="BE123" s="19"/>
      <c r="BF123" s="19"/>
      <c r="BG123" s="19"/>
      <c r="BH123" s="19"/>
      <c r="BI123" s="19"/>
      <c r="BJ123" s="19"/>
      <c r="BK123" s="19"/>
      <c r="BL123" s="19"/>
      <c r="BM123" s="19"/>
      <c r="BN123" s="19"/>
      <c r="BO123" s="19"/>
      <c r="BP123" s="19"/>
    </row>
    <row r="124" spans="1:68" ht="39" customHeight="1" x14ac:dyDescent="0.25">
      <c r="A124" s="341"/>
      <c r="B124" s="334"/>
      <c r="C124" s="334"/>
      <c r="D124" s="334"/>
      <c r="E124" s="334"/>
      <c r="F124" s="334"/>
      <c r="G124" s="334"/>
      <c r="H124" s="334"/>
      <c r="I124" s="334"/>
      <c r="J124" s="334"/>
      <c r="K124" s="334"/>
      <c r="L124" s="334"/>
      <c r="M124" s="334"/>
      <c r="N124" s="334"/>
      <c r="O124" s="148">
        <v>8</v>
      </c>
      <c r="P124" s="149"/>
      <c r="Q124" s="149"/>
      <c r="R124" s="148" t="str">
        <f t="shared" si="10"/>
        <v/>
      </c>
      <c r="S124" s="150"/>
      <c r="T124" s="150"/>
      <c r="U124" s="151" t="str">
        <f t="shared" si="19"/>
        <v/>
      </c>
      <c r="V124" s="150"/>
      <c r="W124" s="150"/>
      <c r="X124" s="150"/>
      <c r="Y124" s="152" t="str">
        <f t="shared" si="30"/>
        <v/>
      </c>
      <c r="Z124" s="153" t="str">
        <f t="shared" si="2"/>
        <v/>
      </c>
      <c r="AA124" s="151" t="str">
        <f t="shared" si="3"/>
        <v/>
      </c>
      <c r="AB124" s="153" t="str">
        <f t="shared" si="4"/>
        <v/>
      </c>
      <c r="AC124" s="151" t="str">
        <f t="shared" si="31"/>
        <v/>
      </c>
      <c r="AD124" s="154" t="str">
        <f t="shared" si="5"/>
        <v/>
      </c>
      <c r="AE124" s="150"/>
      <c r="AF124" s="150"/>
      <c r="AG124" s="149"/>
      <c r="AH124" s="156"/>
      <c r="AI124" s="156"/>
      <c r="AJ124" s="142"/>
      <c r="AK124" s="148"/>
      <c r="AL124" s="46"/>
      <c r="AM124" s="46"/>
      <c r="AN124" s="103"/>
      <c r="AO124" s="103"/>
      <c r="AP124" s="103"/>
      <c r="AQ124" s="103"/>
      <c r="AR124" s="103"/>
      <c r="AS124" s="103"/>
      <c r="AT124" s="103"/>
      <c r="AU124" s="103"/>
      <c r="AV124" s="103"/>
      <c r="AW124" s="104"/>
      <c r="AX124" s="19"/>
      <c r="AY124" s="19"/>
      <c r="AZ124" s="19"/>
      <c r="BA124" s="19"/>
      <c r="BB124" s="19"/>
      <c r="BC124" s="19"/>
      <c r="BD124" s="19"/>
      <c r="BE124" s="19"/>
      <c r="BF124" s="19"/>
      <c r="BG124" s="19"/>
      <c r="BH124" s="19"/>
      <c r="BI124" s="19"/>
      <c r="BJ124" s="19"/>
      <c r="BK124" s="19"/>
      <c r="BL124" s="19"/>
      <c r="BM124" s="19"/>
      <c r="BN124" s="19"/>
      <c r="BO124" s="19"/>
      <c r="BP124" s="19"/>
    </row>
    <row r="125" spans="1:68" ht="39" customHeight="1" x14ac:dyDescent="0.25">
      <c r="A125" s="341"/>
      <c r="B125" s="334"/>
      <c r="C125" s="334"/>
      <c r="D125" s="334"/>
      <c r="E125" s="334"/>
      <c r="F125" s="334"/>
      <c r="G125" s="334"/>
      <c r="H125" s="334"/>
      <c r="I125" s="334"/>
      <c r="J125" s="334"/>
      <c r="K125" s="334"/>
      <c r="L125" s="334"/>
      <c r="M125" s="334"/>
      <c r="N125" s="334"/>
      <c r="O125" s="148">
        <v>9</v>
      </c>
      <c r="P125" s="149"/>
      <c r="Q125" s="149"/>
      <c r="R125" s="148" t="str">
        <f t="shared" si="10"/>
        <v/>
      </c>
      <c r="S125" s="150"/>
      <c r="T125" s="150"/>
      <c r="U125" s="151" t="str">
        <f t="shared" si="19"/>
        <v/>
      </c>
      <c r="V125" s="150"/>
      <c r="W125" s="150"/>
      <c r="X125" s="150"/>
      <c r="Y125" s="152" t="str">
        <f t="shared" si="30"/>
        <v/>
      </c>
      <c r="Z125" s="153" t="str">
        <f t="shared" si="2"/>
        <v/>
      </c>
      <c r="AA125" s="151" t="str">
        <f t="shared" si="3"/>
        <v/>
      </c>
      <c r="AB125" s="153" t="str">
        <f t="shared" si="4"/>
        <v/>
      </c>
      <c r="AC125" s="151" t="str">
        <f t="shared" si="31"/>
        <v/>
      </c>
      <c r="AD125" s="154" t="str">
        <f t="shared" si="5"/>
        <v/>
      </c>
      <c r="AE125" s="150"/>
      <c r="AF125" s="150"/>
      <c r="AG125" s="149"/>
      <c r="AH125" s="156"/>
      <c r="AI125" s="156"/>
      <c r="AJ125" s="142"/>
      <c r="AK125" s="148"/>
      <c r="AL125" s="46"/>
      <c r="AM125" s="46"/>
      <c r="AN125" s="103"/>
      <c r="AO125" s="103"/>
      <c r="AP125" s="103"/>
      <c r="AQ125" s="103"/>
      <c r="AR125" s="103"/>
      <c r="AS125" s="103"/>
      <c r="AT125" s="103"/>
      <c r="AU125" s="103"/>
      <c r="AV125" s="103"/>
      <c r="AW125" s="104"/>
      <c r="AX125" s="19"/>
      <c r="AY125" s="19"/>
      <c r="AZ125" s="19"/>
      <c r="BA125" s="19"/>
      <c r="BB125" s="19"/>
      <c r="BC125" s="19"/>
      <c r="BD125" s="19"/>
      <c r="BE125" s="19"/>
      <c r="BF125" s="19"/>
      <c r="BG125" s="19"/>
      <c r="BH125" s="19"/>
      <c r="BI125" s="19"/>
      <c r="BJ125" s="19"/>
      <c r="BK125" s="19"/>
      <c r="BL125" s="19"/>
      <c r="BM125" s="19"/>
      <c r="BN125" s="19"/>
      <c r="BO125" s="19"/>
      <c r="BP125" s="19"/>
    </row>
    <row r="126" spans="1:68" ht="39" customHeight="1" x14ac:dyDescent="0.25">
      <c r="A126" s="342"/>
      <c r="B126" s="335"/>
      <c r="C126" s="335"/>
      <c r="D126" s="335"/>
      <c r="E126" s="335"/>
      <c r="F126" s="335"/>
      <c r="G126" s="335"/>
      <c r="H126" s="335"/>
      <c r="I126" s="335"/>
      <c r="J126" s="335"/>
      <c r="K126" s="335"/>
      <c r="L126" s="335"/>
      <c r="M126" s="335"/>
      <c r="N126" s="335"/>
      <c r="O126" s="157">
        <v>10</v>
      </c>
      <c r="P126" s="158"/>
      <c r="Q126" s="158"/>
      <c r="R126" s="148" t="str">
        <f t="shared" si="10"/>
        <v/>
      </c>
      <c r="S126" s="150"/>
      <c r="T126" s="150"/>
      <c r="U126" s="151" t="str">
        <f t="shared" si="19"/>
        <v/>
      </c>
      <c r="V126" s="150"/>
      <c r="W126" s="150"/>
      <c r="X126" s="150"/>
      <c r="Y126" s="152" t="str">
        <f t="shared" si="30"/>
        <v/>
      </c>
      <c r="Z126" s="153" t="str">
        <f t="shared" si="2"/>
        <v/>
      </c>
      <c r="AA126" s="151" t="str">
        <f t="shared" si="3"/>
        <v/>
      </c>
      <c r="AB126" s="153" t="str">
        <f t="shared" si="4"/>
        <v/>
      </c>
      <c r="AC126" s="151" t="str">
        <f t="shared" si="31"/>
        <v/>
      </c>
      <c r="AD126" s="154" t="str">
        <f t="shared" si="5"/>
        <v/>
      </c>
      <c r="AE126" s="150"/>
      <c r="AF126" s="159"/>
      <c r="AG126" s="158"/>
      <c r="AH126" s="160"/>
      <c r="AI126" s="160"/>
      <c r="AJ126" s="161"/>
      <c r="AK126" s="157"/>
      <c r="AL126" s="57"/>
      <c r="AM126" s="57"/>
      <c r="AN126" s="105"/>
      <c r="AO126" s="105"/>
      <c r="AP126" s="105"/>
      <c r="AQ126" s="105"/>
      <c r="AR126" s="105"/>
      <c r="AS126" s="105"/>
      <c r="AT126" s="105"/>
      <c r="AU126" s="105"/>
      <c r="AV126" s="105"/>
      <c r="AW126" s="106"/>
      <c r="AX126" s="19"/>
      <c r="AY126" s="19"/>
      <c r="AZ126" s="19"/>
      <c r="BA126" s="19"/>
      <c r="BB126" s="19"/>
      <c r="BC126" s="19"/>
      <c r="BD126" s="19"/>
      <c r="BE126" s="19"/>
      <c r="BF126" s="19"/>
      <c r="BG126" s="19"/>
      <c r="BH126" s="19"/>
      <c r="BI126" s="19"/>
      <c r="BJ126" s="19"/>
      <c r="BK126" s="19"/>
      <c r="BL126" s="19"/>
      <c r="BM126" s="19"/>
      <c r="BN126" s="19"/>
      <c r="BO126" s="19"/>
      <c r="BP126" s="19"/>
    </row>
    <row r="127" spans="1:68" ht="39" customHeight="1" x14ac:dyDescent="0.25">
      <c r="A127" s="340">
        <v>13</v>
      </c>
      <c r="B127" s="392"/>
      <c r="C127" s="333"/>
      <c r="D127" s="333"/>
      <c r="E127" s="333"/>
      <c r="F127" s="333"/>
      <c r="G127" s="336"/>
      <c r="H127" s="337" t="str">
        <f>IF(G127&lt;=0,"",IF(G127&lt;=2,"Muy Baja",IF(G127&lt;=24,"Baja",IF(G127&lt;=500,"Media",IF(G127&lt;=5000,"Alta","Muy Alta")))))</f>
        <v/>
      </c>
      <c r="I127" s="338" t="str">
        <f>IF(H127="","",IF(H127="Muy Baja",0.2,IF(H127="Baja",0.4,IF(H127="Media",0.6,IF(H127="Alta",0.8,IF(H127="Muy Alta",1,))))))</f>
        <v/>
      </c>
      <c r="J127" s="338"/>
      <c r="K127" s="338" t="b">
        <f>IF(J127='Tabla Impacto corrupción '!$B$5,'Tabla Impacto corrupción '!$C$5,IF(J127='Tabla Impacto corrupción '!$B$6,'Tabla Impacto corrupción '!$C$6,IF(J127='Tabla Impacto corrupción '!$B$7,'Tabla Impacto corrupción '!$C$7)))</f>
        <v>0</v>
      </c>
      <c r="L127" s="337" t="b">
        <f>IF(J127='Tabla Impacto corrupción '!$B$5,"Moderado",IF(J127='Tabla Impacto corrupción '!$B$6,"Mayor",IF(J127='Tabla Impacto corrupción '!$B$7,"Catastrófico")))</f>
        <v>0</v>
      </c>
      <c r="M127" s="338">
        <f>IF(L127="","",IF(L127="Leve",0.2,IF(L127="Menor",0.4,IF(L127="Moderado",0.6,IF(L127="Mayor",0.8,IF(L127="Catastrófico",1,))))))</f>
        <v>0</v>
      </c>
      <c r="N127" s="339" t="str">
        <f>IF(OR(AND(H127="Muy Baja",L127="Leve"),AND(H127="Muy Baja",L127="Menor"),AND(H127="Baja",L127="Leve")),"Bajo",IF(OR(AND(H127="Muy baja",L127="Moderado"),AND(H127="Baja",L127="Menor"),AND(H127="Baja",L127="Moderado"),AND(H127="Media",L127="Leve"),AND(H127="Media",L127="Menor"),AND(H127="Media",L127="Moderado"),AND(H127="Alta",L127="Leve"),AND(H127="Alta",L127="Menor")),"Moderado",IF(OR(AND(H127="Muy Baja",L127="Mayor"),AND(H127="Baja",L127="Mayor"),AND(H127="Media",L127="Mayor"),AND(H127="Alta",L127="Moderado"),AND(H127="Alta",L127="Mayor"),AND(H127="Muy Alta",L127="Leve"),AND(H127="Muy Alta",L127="Menor"),AND(H127="Muy Alta",L127="Moderado"),AND(H127="Muy Alta",L127="Mayor")),"Alto",IF(OR(AND(H127="Muy Baja",L127="Catastrófico"),AND(H127="Baja",L127="Catastrófico"),AND(H127="Media",L127="Catastrófico"),AND(H127="Alta",L127="Catastrófico"),AND(H127="Muy Alta",L127="Catastrófico")),"Extremo",""))))</f>
        <v/>
      </c>
      <c r="O127" s="162">
        <v>1</v>
      </c>
      <c r="P127" s="163"/>
      <c r="Q127" s="163"/>
      <c r="R127" s="162" t="str">
        <f t="shared" si="10"/>
        <v/>
      </c>
      <c r="S127" s="164"/>
      <c r="T127" s="164"/>
      <c r="U127" s="165" t="str">
        <f t="shared" si="19"/>
        <v/>
      </c>
      <c r="V127" s="164"/>
      <c r="W127" s="164"/>
      <c r="X127" s="164"/>
      <c r="Y127" s="166" t="str">
        <f>IFERROR(IF(R127="Probabilidad",(I127-(+I127*U127)),IF(R127="Impacto",I127,"")),"")</f>
        <v/>
      </c>
      <c r="Z127" s="167" t="str">
        <f t="shared" si="2"/>
        <v/>
      </c>
      <c r="AA127" s="165" t="str">
        <f t="shared" si="3"/>
        <v/>
      </c>
      <c r="AB127" s="167" t="str">
        <f t="shared" si="4"/>
        <v/>
      </c>
      <c r="AC127" s="165" t="str">
        <f>IFERROR(IF(R127="Impacto",(M127-(+M127*U127)),IF(R127="Probabilidad",M127,"")),"")</f>
        <v/>
      </c>
      <c r="AD127" s="168" t="str">
        <f t="shared" si="5"/>
        <v/>
      </c>
      <c r="AE127" s="164"/>
      <c r="AF127" s="164"/>
      <c r="AG127" s="163"/>
      <c r="AH127" s="169"/>
      <c r="AI127" s="169"/>
      <c r="AJ127" s="170"/>
      <c r="AK127" s="162"/>
      <c r="AL127" s="27"/>
      <c r="AM127" s="27"/>
      <c r="AN127" s="171"/>
      <c r="AO127" s="171"/>
      <c r="AP127" s="171"/>
      <c r="AQ127" s="171"/>
      <c r="AR127" s="171"/>
      <c r="AS127" s="171"/>
      <c r="AT127" s="171"/>
      <c r="AU127" s="171"/>
      <c r="AV127" s="171"/>
      <c r="AW127" s="112"/>
      <c r="AX127" s="19"/>
      <c r="AY127" s="19"/>
      <c r="AZ127" s="19"/>
      <c r="BA127" s="19"/>
      <c r="BB127" s="19"/>
      <c r="BC127" s="19"/>
      <c r="BD127" s="19"/>
      <c r="BE127" s="19"/>
      <c r="BF127" s="19"/>
      <c r="BG127" s="19"/>
      <c r="BH127" s="19"/>
      <c r="BI127" s="19"/>
      <c r="BJ127" s="19"/>
      <c r="BK127" s="19"/>
      <c r="BL127" s="19"/>
      <c r="BM127" s="19"/>
      <c r="BN127" s="19"/>
      <c r="BO127" s="19"/>
      <c r="BP127" s="19"/>
    </row>
    <row r="128" spans="1:68" ht="39" customHeight="1" x14ac:dyDescent="0.25">
      <c r="A128" s="341"/>
      <c r="B128" s="334"/>
      <c r="C128" s="334"/>
      <c r="D128" s="334"/>
      <c r="E128" s="334"/>
      <c r="F128" s="334"/>
      <c r="G128" s="334"/>
      <c r="H128" s="334"/>
      <c r="I128" s="334"/>
      <c r="J128" s="334"/>
      <c r="K128" s="334"/>
      <c r="L128" s="334"/>
      <c r="M128" s="334"/>
      <c r="N128" s="334"/>
      <c r="O128" s="148">
        <v>2</v>
      </c>
      <c r="P128" s="149"/>
      <c r="Q128" s="149"/>
      <c r="R128" s="148" t="str">
        <f t="shared" si="10"/>
        <v/>
      </c>
      <c r="S128" s="150"/>
      <c r="T128" s="150"/>
      <c r="U128" s="151" t="str">
        <f t="shared" si="19"/>
        <v/>
      </c>
      <c r="V128" s="150"/>
      <c r="W128" s="150"/>
      <c r="X128" s="150"/>
      <c r="Y128" s="152" t="str">
        <f>IFERROR(IF(AND(R127="Probabilidad",R128="Probabilidad"),(AA127-(+AA127*U128)),IF(R128="Probabilidad",(I127-(+I127*U128)),IF(R128="Impacto",AA127,""))),"")</f>
        <v/>
      </c>
      <c r="Z128" s="153" t="str">
        <f t="shared" si="2"/>
        <v/>
      </c>
      <c r="AA128" s="151" t="str">
        <f t="shared" si="3"/>
        <v/>
      </c>
      <c r="AB128" s="153" t="str">
        <f t="shared" si="4"/>
        <v/>
      </c>
      <c r="AC128" s="151" t="str">
        <f>IFERROR(IF(AND(R127="Impacto",R128="Impacto"),(AC127-(+AC127*U128)),IF(R128="Impacto",($M$127-(+$M$127*U128)),IF(R128="Probabilidad",AC127,""))),"")</f>
        <v/>
      </c>
      <c r="AD128" s="154" t="str">
        <f t="shared" si="5"/>
        <v/>
      </c>
      <c r="AE128" s="150"/>
      <c r="AF128" s="150"/>
      <c r="AG128" s="149"/>
      <c r="AH128" s="156"/>
      <c r="AI128" s="156"/>
      <c r="AJ128" s="142"/>
      <c r="AK128" s="148"/>
      <c r="AL128" s="46"/>
      <c r="AM128" s="46"/>
      <c r="AN128" s="103"/>
      <c r="AO128" s="103"/>
      <c r="AP128" s="103"/>
      <c r="AQ128" s="103"/>
      <c r="AR128" s="103"/>
      <c r="AS128" s="103"/>
      <c r="AT128" s="103"/>
      <c r="AU128" s="103"/>
      <c r="AV128" s="103"/>
      <c r="AW128" s="104"/>
      <c r="AX128" s="19"/>
      <c r="AY128" s="19"/>
      <c r="AZ128" s="19"/>
      <c r="BA128" s="19"/>
      <c r="BB128" s="19"/>
      <c r="BC128" s="19"/>
      <c r="BD128" s="19"/>
      <c r="BE128" s="19"/>
      <c r="BF128" s="19"/>
      <c r="BG128" s="19"/>
      <c r="BH128" s="19"/>
      <c r="BI128" s="19"/>
      <c r="BJ128" s="19"/>
      <c r="BK128" s="19"/>
      <c r="BL128" s="19"/>
      <c r="BM128" s="19"/>
      <c r="BN128" s="19"/>
      <c r="BO128" s="19"/>
      <c r="BP128" s="19"/>
    </row>
    <row r="129" spans="1:68" ht="39" customHeight="1" x14ac:dyDescent="0.25">
      <c r="A129" s="341"/>
      <c r="B129" s="334"/>
      <c r="C129" s="334"/>
      <c r="D129" s="334"/>
      <c r="E129" s="334"/>
      <c r="F129" s="334"/>
      <c r="G129" s="334"/>
      <c r="H129" s="334"/>
      <c r="I129" s="334"/>
      <c r="J129" s="334"/>
      <c r="K129" s="334"/>
      <c r="L129" s="334"/>
      <c r="M129" s="334"/>
      <c r="N129" s="334"/>
      <c r="O129" s="148">
        <v>3</v>
      </c>
      <c r="P129" s="149"/>
      <c r="Q129" s="149"/>
      <c r="R129" s="148" t="str">
        <f t="shared" si="10"/>
        <v/>
      </c>
      <c r="S129" s="150"/>
      <c r="T129" s="150"/>
      <c r="U129" s="151" t="str">
        <f t="shared" si="19"/>
        <v/>
      </c>
      <c r="V129" s="150"/>
      <c r="W129" s="150"/>
      <c r="X129" s="150"/>
      <c r="Y129" s="152" t="str">
        <f t="shared" ref="Y129:Y136" si="32">IFERROR(IF(AND(R128="Probabilidad",R129="Probabilidad"),(AA128-(+AA128*U129)),IF(AND(R128="Impacto",R129="Probabilidad"),(AA127-(+AA127*U129)),IF(R129="Impacto",AA128,""))),"")</f>
        <v/>
      </c>
      <c r="Z129" s="153" t="str">
        <f t="shared" si="2"/>
        <v/>
      </c>
      <c r="AA129" s="151" t="str">
        <f t="shared" si="3"/>
        <v/>
      </c>
      <c r="AB129" s="153" t="str">
        <f t="shared" si="4"/>
        <v/>
      </c>
      <c r="AC129" s="151" t="str">
        <f t="shared" ref="AC129:AC136" si="33">IFERROR(IF(AND(R128="Impacto",R129="Impacto"),(AC128-(+AC128*U129)),IF(AND(R128="Probabilidad",R129="Impacto"),(AC127-(+AC127*U129)),IF(R129="Probabilidad",AC128,""))),"")</f>
        <v/>
      </c>
      <c r="AD129" s="154" t="str">
        <f t="shared" si="5"/>
        <v/>
      </c>
      <c r="AE129" s="150"/>
      <c r="AF129" s="150"/>
      <c r="AG129" s="149"/>
      <c r="AH129" s="156"/>
      <c r="AI129" s="156"/>
      <c r="AJ129" s="142"/>
      <c r="AK129" s="148"/>
      <c r="AL129" s="46"/>
      <c r="AM129" s="46"/>
      <c r="AN129" s="103"/>
      <c r="AO129" s="103"/>
      <c r="AP129" s="103"/>
      <c r="AQ129" s="103"/>
      <c r="AR129" s="103"/>
      <c r="AS129" s="103"/>
      <c r="AT129" s="103"/>
      <c r="AU129" s="103"/>
      <c r="AV129" s="103"/>
      <c r="AW129" s="104"/>
      <c r="AX129" s="19"/>
      <c r="AY129" s="19"/>
      <c r="AZ129" s="19"/>
      <c r="BA129" s="19"/>
      <c r="BB129" s="19"/>
      <c r="BC129" s="19"/>
      <c r="BD129" s="19"/>
      <c r="BE129" s="19"/>
      <c r="BF129" s="19"/>
      <c r="BG129" s="19"/>
      <c r="BH129" s="19"/>
      <c r="BI129" s="19"/>
      <c r="BJ129" s="19"/>
      <c r="BK129" s="19"/>
      <c r="BL129" s="19"/>
      <c r="BM129" s="19"/>
      <c r="BN129" s="19"/>
      <c r="BO129" s="19"/>
      <c r="BP129" s="19"/>
    </row>
    <row r="130" spans="1:68" ht="39" customHeight="1" x14ac:dyDescent="0.25">
      <c r="A130" s="341"/>
      <c r="B130" s="334"/>
      <c r="C130" s="334"/>
      <c r="D130" s="334"/>
      <c r="E130" s="334"/>
      <c r="F130" s="334"/>
      <c r="G130" s="334"/>
      <c r="H130" s="334"/>
      <c r="I130" s="334"/>
      <c r="J130" s="334"/>
      <c r="K130" s="334"/>
      <c r="L130" s="334"/>
      <c r="M130" s="334"/>
      <c r="N130" s="334"/>
      <c r="O130" s="148">
        <v>4</v>
      </c>
      <c r="P130" s="149"/>
      <c r="Q130" s="149"/>
      <c r="R130" s="148" t="str">
        <f t="shared" si="10"/>
        <v/>
      </c>
      <c r="S130" s="150"/>
      <c r="T130" s="150"/>
      <c r="U130" s="151" t="str">
        <f t="shared" si="19"/>
        <v/>
      </c>
      <c r="V130" s="150"/>
      <c r="W130" s="150"/>
      <c r="X130" s="150"/>
      <c r="Y130" s="152" t="str">
        <f t="shared" si="32"/>
        <v/>
      </c>
      <c r="Z130" s="153" t="str">
        <f t="shared" si="2"/>
        <v/>
      </c>
      <c r="AA130" s="151" t="str">
        <f t="shared" si="3"/>
        <v/>
      </c>
      <c r="AB130" s="153" t="str">
        <f t="shared" si="4"/>
        <v/>
      </c>
      <c r="AC130" s="151" t="str">
        <f t="shared" si="33"/>
        <v/>
      </c>
      <c r="AD130" s="154" t="str">
        <f t="shared" si="5"/>
        <v/>
      </c>
      <c r="AE130" s="150"/>
      <c r="AF130" s="150"/>
      <c r="AG130" s="149"/>
      <c r="AH130" s="156"/>
      <c r="AI130" s="156"/>
      <c r="AJ130" s="142"/>
      <c r="AK130" s="148"/>
      <c r="AL130" s="46"/>
      <c r="AM130" s="46"/>
      <c r="AN130" s="103"/>
      <c r="AO130" s="103"/>
      <c r="AP130" s="103"/>
      <c r="AQ130" s="103"/>
      <c r="AR130" s="103"/>
      <c r="AS130" s="103"/>
      <c r="AT130" s="103"/>
      <c r="AU130" s="103"/>
      <c r="AV130" s="103"/>
      <c r="AW130" s="104"/>
      <c r="AX130" s="19"/>
      <c r="AY130" s="19"/>
      <c r="AZ130" s="19"/>
      <c r="BA130" s="19"/>
      <c r="BB130" s="19"/>
      <c r="BC130" s="19"/>
      <c r="BD130" s="19"/>
      <c r="BE130" s="19"/>
      <c r="BF130" s="19"/>
      <c r="BG130" s="19"/>
      <c r="BH130" s="19"/>
      <c r="BI130" s="19"/>
      <c r="BJ130" s="19"/>
      <c r="BK130" s="19"/>
      <c r="BL130" s="19"/>
      <c r="BM130" s="19"/>
      <c r="BN130" s="19"/>
      <c r="BO130" s="19"/>
      <c r="BP130" s="19"/>
    </row>
    <row r="131" spans="1:68" ht="39" customHeight="1" x14ac:dyDescent="0.25">
      <c r="A131" s="341"/>
      <c r="B131" s="334"/>
      <c r="C131" s="334"/>
      <c r="D131" s="334"/>
      <c r="E131" s="334"/>
      <c r="F131" s="334"/>
      <c r="G131" s="334"/>
      <c r="H131" s="334"/>
      <c r="I131" s="334"/>
      <c r="J131" s="334"/>
      <c r="K131" s="334"/>
      <c r="L131" s="334"/>
      <c r="M131" s="334"/>
      <c r="N131" s="334"/>
      <c r="O131" s="148">
        <v>5</v>
      </c>
      <c r="P131" s="149"/>
      <c r="Q131" s="149"/>
      <c r="R131" s="148" t="str">
        <f t="shared" si="10"/>
        <v/>
      </c>
      <c r="S131" s="150"/>
      <c r="T131" s="150"/>
      <c r="U131" s="151" t="str">
        <f t="shared" si="19"/>
        <v/>
      </c>
      <c r="V131" s="150"/>
      <c r="W131" s="150"/>
      <c r="X131" s="150"/>
      <c r="Y131" s="152" t="str">
        <f t="shared" si="32"/>
        <v/>
      </c>
      <c r="Z131" s="153" t="str">
        <f t="shared" si="2"/>
        <v/>
      </c>
      <c r="AA131" s="151" t="str">
        <f t="shared" si="3"/>
        <v/>
      </c>
      <c r="AB131" s="153" t="str">
        <f t="shared" si="4"/>
        <v/>
      </c>
      <c r="AC131" s="151" t="str">
        <f t="shared" si="33"/>
        <v/>
      </c>
      <c r="AD131" s="154" t="str">
        <f t="shared" si="5"/>
        <v/>
      </c>
      <c r="AE131" s="150"/>
      <c r="AF131" s="150"/>
      <c r="AG131" s="149"/>
      <c r="AH131" s="156"/>
      <c r="AI131" s="156"/>
      <c r="AJ131" s="142"/>
      <c r="AK131" s="148"/>
      <c r="AL131" s="46"/>
      <c r="AM131" s="46"/>
      <c r="AN131" s="103"/>
      <c r="AO131" s="103"/>
      <c r="AP131" s="103"/>
      <c r="AQ131" s="103"/>
      <c r="AR131" s="103"/>
      <c r="AS131" s="103"/>
      <c r="AT131" s="103"/>
      <c r="AU131" s="103"/>
      <c r="AV131" s="103"/>
      <c r="AW131" s="104"/>
      <c r="AX131" s="19"/>
      <c r="AY131" s="19"/>
      <c r="AZ131" s="19"/>
      <c r="BA131" s="19"/>
      <c r="BB131" s="19"/>
      <c r="BC131" s="19"/>
      <c r="BD131" s="19"/>
      <c r="BE131" s="19"/>
      <c r="BF131" s="19"/>
      <c r="BG131" s="19"/>
      <c r="BH131" s="19"/>
      <c r="BI131" s="19"/>
      <c r="BJ131" s="19"/>
      <c r="BK131" s="19"/>
      <c r="BL131" s="19"/>
      <c r="BM131" s="19"/>
      <c r="BN131" s="19"/>
      <c r="BO131" s="19"/>
      <c r="BP131" s="19"/>
    </row>
    <row r="132" spans="1:68" ht="39" customHeight="1" x14ac:dyDescent="0.25">
      <c r="A132" s="341"/>
      <c r="B132" s="334"/>
      <c r="C132" s="334"/>
      <c r="D132" s="334"/>
      <c r="E132" s="334"/>
      <c r="F132" s="334"/>
      <c r="G132" s="334"/>
      <c r="H132" s="334"/>
      <c r="I132" s="334"/>
      <c r="J132" s="334"/>
      <c r="K132" s="334"/>
      <c r="L132" s="334"/>
      <c r="M132" s="334"/>
      <c r="N132" s="334"/>
      <c r="O132" s="148">
        <v>6</v>
      </c>
      <c r="P132" s="149"/>
      <c r="Q132" s="149"/>
      <c r="R132" s="148" t="str">
        <f t="shared" si="10"/>
        <v/>
      </c>
      <c r="S132" s="150"/>
      <c r="T132" s="150"/>
      <c r="U132" s="151" t="str">
        <f t="shared" si="19"/>
        <v/>
      </c>
      <c r="V132" s="150"/>
      <c r="W132" s="150"/>
      <c r="X132" s="150"/>
      <c r="Y132" s="152" t="str">
        <f t="shared" si="32"/>
        <v/>
      </c>
      <c r="Z132" s="153" t="str">
        <f t="shared" si="2"/>
        <v/>
      </c>
      <c r="AA132" s="151" t="str">
        <f t="shared" si="3"/>
        <v/>
      </c>
      <c r="AB132" s="153" t="str">
        <f t="shared" si="4"/>
        <v/>
      </c>
      <c r="AC132" s="151" t="str">
        <f t="shared" si="33"/>
        <v/>
      </c>
      <c r="AD132" s="154" t="str">
        <f t="shared" si="5"/>
        <v/>
      </c>
      <c r="AE132" s="150"/>
      <c r="AF132" s="150"/>
      <c r="AG132" s="149"/>
      <c r="AH132" s="156"/>
      <c r="AI132" s="156"/>
      <c r="AJ132" s="142"/>
      <c r="AK132" s="148"/>
      <c r="AL132" s="46"/>
      <c r="AM132" s="46"/>
      <c r="AN132" s="103"/>
      <c r="AO132" s="103"/>
      <c r="AP132" s="103"/>
      <c r="AQ132" s="103"/>
      <c r="AR132" s="103"/>
      <c r="AS132" s="103"/>
      <c r="AT132" s="103"/>
      <c r="AU132" s="103"/>
      <c r="AV132" s="103"/>
      <c r="AW132" s="104"/>
      <c r="AX132" s="19"/>
      <c r="AY132" s="19"/>
      <c r="AZ132" s="19"/>
      <c r="BA132" s="19"/>
      <c r="BB132" s="19"/>
      <c r="BC132" s="19"/>
      <c r="BD132" s="19"/>
      <c r="BE132" s="19"/>
      <c r="BF132" s="19"/>
      <c r="BG132" s="19"/>
      <c r="BH132" s="19"/>
      <c r="BI132" s="19"/>
      <c r="BJ132" s="19"/>
      <c r="BK132" s="19"/>
      <c r="BL132" s="19"/>
      <c r="BM132" s="19"/>
      <c r="BN132" s="19"/>
      <c r="BO132" s="19"/>
      <c r="BP132" s="19"/>
    </row>
    <row r="133" spans="1:68" ht="39" customHeight="1" x14ac:dyDescent="0.25">
      <c r="A133" s="341"/>
      <c r="B133" s="334"/>
      <c r="C133" s="334"/>
      <c r="D133" s="334"/>
      <c r="E133" s="334"/>
      <c r="F133" s="334"/>
      <c r="G133" s="334"/>
      <c r="H133" s="334"/>
      <c r="I133" s="334"/>
      <c r="J133" s="334"/>
      <c r="K133" s="334"/>
      <c r="L133" s="334"/>
      <c r="M133" s="334"/>
      <c r="N133" s="334"/>
      <c r="O133" s="148">
        <v>7</v>
      </c>
      <c r="P133" s="149"/>
      <c r="Q133" s="149"/>
      <c r="R133" s="148" t="str">
        <f t="shared" si="10"/>
        <v/>
      </c>
      <c r="S133" s="150"/>
      <c r="T133" s="150"/>
      <c r="U133" s="151" t="str">
        <f t="shared" si="19"/>
        <v/>
      </c>
      <c r="V133" s="150"/>
      <c r="W133" s="150"/>
      <c r="X133" s="150"/>
      <c r="Y133" s="152" t="str">
        <f t="shared" si="32"/>
        <v/>
      </c>
      <c r="Z133" s="153" t="str">
        <f t="shared" si="2"/>
        <v/>
      </c>
      <c r="AA133" s="151" t="str">
        <f t="shared" si="3"/>
        <v/>
      </c>
      <c r="AB133" s="153" t="str">
        <f t="shared" si="4"/>
        <v/>
      </c>
      <c r="AC133" s="151" t="str">
        <f t="shared" si="33"/>
        <v/>
      </c>
      <c r="AD133" s="154" t="str">
        <f t="shared" si="5"/>
        <v/>
      </c>
      <c r="AE133" s="150"/>
      <c r="AF133" s="150"/>
      <c r="AG133" s="149"/>
      <c r="AH133" s="156"/>
      <c r="AI133" s="156"/>
      <c r="AJ133" s="142"/>
      <c r="AK133" s="148"/>
      <c r="AL133" s="46"/>
      <c r="AM133" s="46"/>
      <c r="AN133" s="103"/>
      <c r="AO133" s="103"/>
      <c r="AP133" s="103"/>
      <c r="AQ133" s="103"/>
      <c r="AR133" s="103"/>
      <c r="AS133" s="103"/>
      <c r="AT133" s="103"/>
      <c r="AU133" s="103"/>
      <c r="AV133" s="103"/>
      <c r="AW133" s="104"/>
      <c r="AX133" s="19"/>
      <c r="AY133" s="19"/>
      <c r="AZ133" s="19"/>
      <c r="BA133" s="19"/>
      <c r="BB133" s="19"/>
      <c r="BC133" s="19"/>
      <c r="BD133" s="19"/>
      <c r="BE133" s="19"/>
      <c r="BF133" s="19"/>
      <c r="BG133" s="19"/>
      <c r="BH133" s="19"/>
      <c r="BI133" s="19"/>
      <c r="BJ133" s="19"/>
      <c r="BK133" s="19"/>
      <c r="BL133" s="19"/>
      <c r="BM133" s="19"/>
      <c r="BN133" s="19"/>
      <c r="BO133" s="19"/>
      <c r="BP133" s="19"/>
    </row>
    <row r="134" spans="1:68" ht="39" customHeight="1" x14ac:dyDescent="0.25">
      <c r="A134" s="341"/>
      <c r="B134" s="334"/>
      <c r="C134" s="334"/>
      <c r="D134" s="334"/>
      <c r="E134" s="334"/>
      <c r="F134" s="334"/>
      <c r="G134" s="334"/>
      <c r="H134" s="334"/>
      <c r="I134" s="334"/>
      <c r="J134" s="334"/>
      <c r="K134" s="334"/>
      <c r="L134" s="334"/>
      <c r="M134" s="334"/>
      <c r="N134" s="334"/>
      <c r="O134" s="148">
        <v>8</v>
      </c>
      <c r="P134" s="149"/>
      <c r="Q134" s="149"/>
      <c r="R134" s="148" t="str">
        <f t="shared" si="10"/>
        <v/>
      </c>
      <c r="S134" s="150"/>
      <c r="T134" s="150"/>
      <c r="U134" s="151" t="str">
        <f t="shared" si="19"/>
        <v/>
      </c>
      <c r="V134" s="150"/>
      <c r="W134" s="150"/>
      <c r="X134" s="150"/>
      <c r="Y134" s="152" t="str">
        <f t="shared" si="32"/>
        <v/>
      </c>
      <c r="Z134" s="153" t="str">
        <f t="shared" si="2"/>
        <v/>
      </c>
      <c r="AA134" s="151" t="str">
        <f t="shared" si="3"/>
        <v/>
      </c>
      <c r="AB134" s="153" t="str">
        <f t="shared" si="4"/>
        <v/>
      </c>
      <c r="AC134" s="151" t="str">
        <f t="shared" si="33"/>
        <v/>
      </c>
      <c r="AD134" s="154" t="str">
        <f t="shared" si="5"/>
        <v/>
      </c>
      <c r="AE134" s="150"/>
      <c r="AF134" s="150"/>
      <c r="AG134" s="149"/>
      <c r="AH134" s="156"/>
      <c r="AI134" s="156"/>
      <c r="AJ134" s="142"/>
      <c r="AK134" s="148"/>
      <c r="AL134" s="46"/>
      <c r="AM134" s="46"/>
      <c r="AN134" s="103"/>
      <c r="AO134" s="103"/>
      <c r="AP134" s="103"/>
      <c r="AQ134" s="103"/>
      <c r="AR134" s="103"/>
      <c r="AS134" s="103"/>
      <c r="AT134" s="103"/>
      <c r="AU134" s="103"/>
      <c r="AV134" s="103"/>
      <c r="AW134" s="104"/>
      <c r="AX134" s="19"/>
      <c r="AY134" s="19"/>
      <c r="AZ134" s="19"/>
      <c r="BA134" s="19"/>
      <c r="BB134" s="19"/>
      <c r="BC134" s="19"/>
      <c r="BD134" s="19"/>
      <c r="BE134" s="19"/>
      <c r="BF134" s="19"/>
      <c r="BG134" s="19"/>
      <c r="BH134" s="19"/>
      <c r="BI134" s="19"/>
      <c r="BJ134" s="19"/>
      <c r="BK134" s="19"/>
      <c r="BL134" s="19"/>
      <c r="BM134" s="19"/>
      <c r="BN134" s="19"/>
      <c r="BO134" s="19"/>
      <c r="BP134" s="19"/>
    </row>
    <row r="135" spans="1:68" ht="39" customHeight="1" x14ac:dyDescent="0.25">
      <c r="A135" s="341"/>
      <c r="B135" s="334"/>
      <c r="C135" s="334"/>
      <c r="D135" s="334"/>
      <c r="E135" s="334"/>
      <c r="F135" s="334"/>
      <c r="G135" s="334"/>
      <c r="H135" s="334"/>
      <c r="I135" s="334"/>
      <c r="J135" s="334"/>
      <c r="K135" s="334"/>
      <c r="L135" s="334"/>
      <c r="M135" s="334"/>
      <c r="N135" s="334"/>
      <c r="O135" s="148">
        <v>9</v>
      </c>
      <c r="P135" s="149"/>
      <c r="Q135" s="149"/>
      <c r="R135" s="148" t="str">
        <f t="shared" si="10"/>
        <v/>
      </c>
      <c r="S135" s="150"/>
      <c r="T135" s="150"/>
      <c r="U135" s="151" t="str">
        <f t="shared" si="19"/>
        <v/>
      </c>
      <c r="V135" s="150"/>
      <c r="W135" s="150"/>
      <c r="X135" s="150"/>
      <c r="Y135" s="152" t="str">
        <f t="shared" si="32"/>
        <v/>
      </c>
      <c r="Z135" s="153" t="str">
        <f t="shared" si="2"/>
        <v/>
      </c>
      <c r="AA135" s="151" t="str">
        <f t="shared" si="3"/>
        <v/>
      </c>
      <c r="AB135" s="153" t="str">
        <f t="shared" si="4"/>
        <v/>
      </c>
      <c r="AC135" s="151" t="str">
        <f t="shared" si="33"/>
        <v/>
      </c>
      <c r="AD135" s="154" t="str">
        <f t="shared" si="5"/>
        <v/>
      </c>
      <c r="AE135" s="150"/>
      <c r="AF135" s="150"/>
      <c r="AG135" s="149"/>
      <c r="AH135" s="156"/>
      <c r="AI135" s="156"/>
      <c r="AJ135" s="142"/>
      <c r="AK135" s="148"/>
      <c r="AL135" s="46"/>
      <c r="AM135" s="46"/>
      <c r="AN135" s="103"/>
      <c r="AO135" s="103"/>
      <c r="AP135" s="103"/>
      <c r="AQ135" s="103"/>
      <c r="AR135" s="103"/>
      <c r="AS135" s="103"/>
      <c r="AT135" s="103"/>
      <c r="AU135" s="103"/>
      <c r="AV135" s="103"/>
      <c r="AW135" s="104"/>
      <c r="AX135" s="19"/>
      <c r="AY135" s="19"/>
      <c r="AZ135" s="19"/>
      <c r="BA135" s="19"/>
      <c r="BB135" s="19"/>
      <c r="BC135" s="19"/>
      <c r="BD135" s="19"/>
      <c r="BE135" s="19"/>
      <c r="BF135" s="19"/>
      <c r="BG135" s="19"/>
      <c r="BH135" s="19"/>
      <c r="BI135" s="19"/>
      <c r="BJ135" s="19"/>
      <c r="BK135" s="19"/>
      <c r="BL135" s="19"/>
      <c r="BM135" s="19"/>
      <c r="BN135" s="19"/>
      <c r="BO135" s="19"/>
      <c r="BP135" s="19"/>
    </row>
    <row r="136" spans="1:68" ht="39" customHeight="1" x14ac:dyDescent="0.25">
      <c r="A136" s="342"/>
      <c r="B136" s="335"/>
      <c r="C136" s="335"/>
      <c r="D136" s="335"/>
      <c r="E136" s="335"/>
      <c r="F136" s="335"/>
      <c r="G136" s="335"/>
      <c r="H136" s="335"/>
      <c r="I136" s="335"/>
      <c r="J136" s="335"/>
      <c r="K136" s="335"/>
      <c r="L136" s="335"/>
      <c r="M136" s="335"/>
      <c r="N136" s="335"/>
      <c r="O136" s="157">
        <v>10</v>
      </c>
      <c r="P136" s="158"/>
      <c r="Q136" s="158"/>
      <c r="R136" s="148" t="str">
        <f t="shared" si="10"/>
        <v/>
      </c>
      <c r="S136" s="150"/>
      <c r="T136" s="150"/>
      <c r="U136" s="151" t="str">
        <f t="shared" si="19"/>
        <v/>
      </c>
      <c r="V136" s="150"/>
      <c r="W136" s="150"/>
      <c r="X136" s="150"/>
      <c r="Y136" s="152" t="str">
        <f t="shared" si="32"/>
        <v/>
      </c>
      <c r="Z136" s="153" t="str">
        <f t="shared" si="2"/>
        <v/>
      </c>
      <c r="AA136" s="151" t="str">
        <f t="shared" si="3"/>
        <v/>
      </c>
      <c r="AB136" s="153" t="str">
        <f t="shared" si="4"/>
        <v/>
      </c>
      <c r="AC136" s="151" t="str">
        <f t="shared" si="33"/>
        <v/>
      </c>
      <c r="AD136" s="154" t="str">
        <f t="shared" si="5"/>
        <v/>
      </c>
      <c r="AE136" s="150"/>
      <c r="AF136" s="159"/>
      <c r="AG136" s="158"/>
      <c r="AH136" s="160"/>
      <c r="AI136" s="160"/>
      <c r="AJ136" s="161"/>
      <c r="AK136" s="157"/>
      <c r="AL136" s="57"/>
      <c r="AM136" s="57"/>
      <c r="AN136" s="105"/>
      <c r="AO136" s="105"/>
      <c r="AP136" s="105"/>
      <c r="AQ136" s="105"/>
      <c r="AR136" s="105"/>
      <c r="AS136" s="105"/>
      <c r="AT136" s="105"/>
      <c r="AU136" s="105"/>
      <c r="AV136" s="105"/>
      <c r="AW136" s="106"/>
      <c r="AX136" s="19"/>
      <c r="AY136" s="19"/>
      <c r="AZ136" s="19"/>
      <c r="BA136" s="19"/>
      <c r="BB136" s="19"/>
      <c r="BC136" s="19"/>
      <c r="BD136" s="19"/>
      <c r="BE136" s="19"/>
      <c r="BF136" s="19"/>
      <c r="BG136" s="19"/>
      <c r="BH136" s="19"/>
      <c r="BI136" s="19"/>
      <c r="BJ136" s="19"/>
      <c r="BK136" s="19"/>
      <c r="BL136" s="19"/>
      <c r="BM136" s="19"/>
      <c r="BN136" s="19"/>
      <c r="BO136" s="19"/>
      <c r="BP136" s="19"/>
    </row>
    <row r="137" spans="1:68" ht="39" customHeight="1" x14ac:dyDescent="0.25">
      <c r="A137" s="340">
        <v>14</v>
      </c>
      <c r="B137" s="392"/>
      <c r="C137" s="333"/>
      <c r="D137" s="333"/>
      <c r="E137" s="333"/>
      <c r="F137" s="333"/>
      <c r="G137" s="336"/>
      <c r="H137" s="337" t="str">
        <f>IF(G137&lt;=0,"",IF(G137&lt;=2,"Muy Baja",IF(G137&lt;=24,"Baja",IF(G137&lt;=500,"Media",IF(G137&lt;=5000,"Alta","Muy Alta")))))</f>
        <v/>
      </c>
      <c r="I137" s="338" t="str">
        <f>IF(H137="","",IF(H137="Muy Baja",0.2,IF(H137="Baja",0.4,IF(H137="Media",0.6,IF(H137="Alta",0.8,IF(H137="Muy Alta",1,))))))</f>
        <v/>
      </c>
      <c r="J137" s="338"/>
      <c r="K137" s="338" t="b">
        <f>IF(J137='Tabla Impacto corrupción '!$B$5,'Tabla Impacto corrupción '!$C$5,IF(J137='Tabla Impacto corrupción '!$B$6,'Tabla Impacto corrupción '!$C$6,IF(J137='Tabla Impacto corrupción '!$B$7,'Tabla Impacto corrupción '!$C$7)))</f>
        <v>0</v>
      </c>
      <c r="L137" s="337" t="b">
        <f>IF(J137='Tabla Impacto corrupción '!$B$5,"Moderado",IF(J137='Tabla Impacto corrupción '!$B$6,"Mayor",IF(J137='Tabla Impacto corrupción '!$B$7,"Catastrófico")))</f>
        <v>0</v>
      </c>
      <c r="M137" s="338">
        <f>IF(L137="","",IF(L137="Leve",0.2,IF(L137="Menor",0.4,IF(L137="Moderado",0.6,IF(L137="Mayor",0.8,IF(L137="Catastrófico",1,))))))</f>
        <v>0</v>
      </c>
      <c r="N137" s="339" t="str">
        <f>IF(OR(AND(H137="Muy Baja",L137="Leve"),AND(H137="Muy Baja",L137="Menor"),AND(H137="Baja",L137="Leve")),"Bajo",IF(OR(AND(H137="Muy baja",L137="Moderado"),AND(H137="Baja",L137="Menor"),AND(H137="Baja",L137="Moderado"),AND(H137="Media",L137="Leve"),AND(H137="Media",L137="Menor"),AND(H137="Media",L137="Moderado"),AND(H137="Alta",L137="Leve"),AND(H137="Alta",L137="Menor")),"Moderado",IF(OR(AND(H137="Muy Baja",L137="Mayor"),AND(H137="Baja",L137="Mayor"),AND(H137="Media",L137="Mayor"),AND(H137="Alta",L137="Moderado"),AND(H137="Alta",L137="Mayor"),AND(H137="Muy Alta",L137="Leve"),AND(H137="Muy Alta",L137="Menor"),AND(H137="Muy Alta",L137="Moderado"),AND(H137="Muy Alta",L137="Mayor")),"Alto",IF(OR(AND(H137="Muy Baja",L137="Catastrófico"),AND(H137="Baja",L137="Catastrófico"),AND(H137="Media",L137="Catastrófico"),AND(H137="Alta",L137="Catastrófico"),AND(H137="Muy Alta",L137="Catastrófico")),"Extremo",""))))</f>
        <v/>
      </c>
      <c r="O137" s="162">
        <v>1</v>
      </c>
      <c r="P137" s="163"/>
      <c r="Q137" s="163"/>
      <c r="R137" s="162" t="str">
        <f t="shared" si="10"/>
        <v/>
      </c>
      <c r="S137" s="164"/>
      <c r="T137" s="164"/>
      <c r="U137" s="165" t="str">
        <f t="shared" si="19"/>
        <v/>
      </c>
      <c r="V137" s="164"/>
      <c r="W137" s="164"/>
      <c r="X137" s="164"/>
      <c r="Y137" s="166" t="str">
        <f>IFERROR(IF(R137="Probabilidad",(I137-(+I137*U137)),IF(R137="Impacto",I137,"")),"")</f>
        <v/>
      </c>
      <c r="Z137" s="167" t="str">
        <f t="shared" si="2"/>
        <v/>
      </c>
      <c r="AA137" s="165" t="str">
        <f t="shared" si="3"/>
        <v/>
      </c>
      <c r="AB137" s="167" t="str">
        <f t="shared" si="4"/>
        <v/>
      </c>
      <c r="AC137" s="165" t="str">
        <f>IFERROR(IF(R137="Impacto",(M137-(+M137*U137)),IF(R137="Probabilidad",M137,"")),"")</f>
        <v/>
      </c>
      <c r="AD137" s="168" t="str">
        <f t="shared" si="5"/>
        <v/>
      </c>
      <c r="AE137" s="164"/>
      <c r="AF137" s="164"/>
      <c r="AG137" s="163"/>
      <c r="AH137" s="169"/>
      <c r="AI137" s="169"/>
      <c r="AJ137" s="170"/>
      <c r="AK137" s="162"/>
      <c r="AL137" s="27"/>
      <c r="AM137" s="27"/>
      <c r="AN137" s="171"/>
      <c r="AO137" s="171"/>
      <c r="AP137" s="171"/>
      <c r="AQ137" s="171"/>
      <c r="AR137" s="171"/>
      <c r="AS137" s="171"/>
      <c r="AT137" s="171"/>
      <c r="AU137" s="171"/>
      <c r="AV137" s="171"/>
      <c r="AW137" s="112"/>
      <c r="AX137" s="19"/>
      <c r="AY137" s="19"/>
      <c r="AZ137" s="19"/>
      <c r="BA137" s="19"/>
      <c r="BB137" s="19"/>
      <c r="BC137" s="19"/>
      <c r="BD137" s="19"/>
      <c r="BE137" s="19"/>
      <c r="BF137" s="19"/>
      <c r="BG137" s="19"/>
      <c r="BH137" s="19"/>
      <c r="BI137" s="19"/>
      <c r="BJ137" s="19"/>
      <c r="BK137" s="19"/>
      <c r="BL137" s="19"/>
      <c r="BM137" s="19"/>
      <c r="BN137" s="19"/>
      <c r="BO137" s="19"/>
      <c r="BP137" s="19"/>
    </row>
    <row r="138" spans="1:68" ht="39" customHeight="1" x14ac:dyDescent="0.25">
      <c r="A138" s="341"/>
      <c r="B138" s="334"/>
      <c r="C138" s="334"/>
      <c r="D138" s="334"/>
      <c r="E138" s="334"/>
      <c r="F138" s="334"/>
      <c r="G138" s="334"/>
      <c r="H138" s="334"/>
      <c r="I138" s="334"/>
      <c r="J138" s="334"/>
      <c r="K138" s="334"/>
      <c r="L138" s="334"/>
      <c r="M138" s="334"/>
      <c r="N138" s="334"/>
      <c r="O138" s="148">
        <v>2</v>
      </c>
      <c r="P138" s="149"/>
      <c r="Q138" s="149"/>
      <c r="R138" s="148" t="str">
        <f t="shared" si="10"/>
        <v/>
      </c>
      <c r="S138" s="150"/>
      <c r="T138" s="150"/>
      <c r="U138" s="151" t="str">
        <f t="shared" si="19"/>
        <v/>
      </c>
      <c r="V138" s="150"/>
      <c r="W138" s="150"/>
      <c r="X138" s="150"/>
      <c r="Y138" s="152" t="str">
        <f>IFERROR(IF(AND(R137="Probabilidad",R138="Probabilidad"),(AA137-(+AA137*U138)),IF(R138="Probabilidad",(I137-(+I137*U138)),IF(R138="Impacto",AA137,""))),"")</f>
        <v/>
      </c>
      <c r="Z138" s="153" t="str">
        <f t="shared" si="2"/>
        <v/>
      </c>
      <c r="AA138" s="151" t="str">
        <f t="shared" si="3"/>
        <v/>
      </c>
      <c r="AB138" s="153" t="str">
        <f t="shared" si="4"/>
        <v/>
      </c>
      <c r="AC138" s="151" t="str">
        <f>IFERROR(IF(AND(R137="Impacto",R138="Impacto"),(AC137-(+AC137*U138)),IF(R138="Impacto",($M$137-(+$M$137*U138)),IF(R138="Probabilidad",AC137,""))),"")</f>
        <v/>
      </c>
      <c r="AD138" s="154" t="str">
        <f t="shared" si="5"/>
        <v/>
      </c>
      <c r="AE138" s="150"/>
      <c r="AF138" s="150"/>
      <c r="AG138" s="149"/>
      <c r="AH138" s="156"/>
      <c r="AI138" s="156"/>
      <c r="AJ138" s="142"/>
      <c r="AK138" s="148"/>
      <c r="AL138" s="46"/>
      <c r="AM138" s="46"/>
      <c r="AN138" s="103"/>
      <c r="AO138" s="103"/>
      <c r="AP138" s="103"/>
      <c r="AQ138" s="103"/>
      <c r="AR138" s="103"/>
      <c r="AS138" s="103"/>
      <c r="AT138" s="103"/>
      <c r="AU138" s="103"/>
      <c r="AV138" s="103"/>
      <c r="AW138" s="104"/>
      <c r="AX138" s="19"/>
      <c r="AY138" s="19"/>
      <c r="AZ138" s="19"/>
      <c r="BA138" s="19"/>
      <c r="BB138" s="19"/>
      <c r="BC138" s="19"/>
      <c r="BD138" s="19"/>
      <c r="BE138" s="19"/>
      <c r="BF138" s="19"/>
      <c r="BG138" s="19"/>
      <c r="BH138" s="19"/>
      <c r="BI138" s="19"/>
      <c r="BJ138" s="19"/>
      <c r="BK138" s="19"/>
      <c r="BL138" s="19"/>
      <c r="BM138" s="19"/>
      <c r="BN138" s="19"/>
      <c r="BO138" s="19"/>
      <c r="BP138" s="19"/>
    </row>
    <row r="139" spans="1:68" ht="39" customHeight="1" x14ac:dyDescent="0.25">
      <c r="A139" s="341"/>
      <c r="B139" s="334"/>
      <c r="C139" s="334"/>
      <c r="D139" s="334"/>
      <c r="E139" s="334"/>
      <c r="F139" s="334"/>
      <c r="G139" s="334"/>
      <c r="H139" s="334"/>
      <c r="I139" s="334"/>
      <c r="J139" s="334"/>
      <c r="K139" s="334"/>
      <c r="L139" s="334"/>
      <c r="M139" s="334"/>
      <c r="N139" s="334"/>
      <c r="O139" s="148">
        <v>3</v>
      </c>
      <c r="P139" s="149"/>
      <c r="Q139" s="149"/>
      <c r="R139" s="148" t="str">
        <f t="shared" si="10"/>
        <v/>
      </c>
      <c r="S139" s="150"/>
      <c r="T139" s="150"/>
      <c r="U139" s="151" t="str">
        <f t="shared" si="19"/>
        <v/>
      </c>
      <c r="V139" s="150"/>
      <c r="W139" s="150"/>
      <c r="X139" s="150"/>
      <c r="Y139" s="152" t="str">
        <f t="shared" ref="Y139:Y146" si="34">IFERROR(IF(AND(R138="Probabilidad",R139="Probabilidad"),(AA138-(+AA138*U139)),IF(AND(R138="Impacto",R139="Probabilidad"),(AA137-(+AA137*U139)),IF(R139="Impacto",AA138,""))),"")</f>
        <v/>
      </c>
      <c r="Z139" s="153" t="str">
        <f t="shared" si="2"/>
        <v/>
      </c>
      <c r="AA139" s="151" t="str">
        <f t="shared" si="3"/>
        <v/>
      </c>
      <c r="AB139" s="153" t="str">
        <f t="shared" si="4"/>
        <v/>
      </c>
      <c r="AC139" s="151" t="str">
        <f t="shared" ref="AC139:AC146" si="35">IFERROR(IF(AND(R138="Impacto",R139="Impacto"),(AC138-(+AC138*U139)),IF(AND(R138="Probabilidad",R139="Impacto"),(AC137-(+AC137*U139)),IF(R139="Probabilidad",AC138,""))),"")</f>
        <v/>
      </c>
      <c r="AD139" s="154" t="str">
        <f t="shared" si="5"/>
        <v/>
      </c>
      <c r="AE139" s="150"/>
      <c r="AF139" s="150"/>
      <c r="AG139" s="149"/>
      <c r="AH139" s="156"/>
      <c r="AI139" s="156"/>
      <c r="AJ139" s="142"/>
      <c r="AK139" s="148"/>
      <c r="AL139" s="46"/>
      <c r="AM139" s="46"/>
      <c r="AN139" s="103"/>
      <c r="AO139" s="103"/>
      <c r="AP139" s="103"/>
      <c r="AQ139" s="103"/>
      <c r="AR139" s="103"/>
      <c r="AS139" s="103"/>
      <c r="AT139" s="103"/>
      <c r="AU139" s="103"/>
      <c r="AV139" s="103"/>
      <c r="AW139" s="104"/>
      <c r="AX139" s="19"/>
      <c r="AY139" s="19"/>
      <c r="AZ139" s="19"/>
      <c r="BA139" s="19"/>
      <c r="BB139" s="19"/>
      <c r="BC139" s="19"/>
      <c r="BD139" s="19"/>
      <c r="BE139" s="19"/>
      <c r="BF139" s="19"/>
      <c r="BG139" s="19"/>
      <c r="BH139" s="19"/>
      <c r="BI139" s="19"/>
      <c r="BJ139" s="19"/>
      <c r="BK139" s="19"/>
      <c r="BL139" s="19"/>
      <c r="BM139" s="19"/>
      <c r="BN139" s="19"/>
      <c r="BO139" s="19"/>
      <c r="BP139" s="19"/>
    </row>
    <row r="140" spans="1:68" ht="39" customHeight="1" x14ac:dyDescent="0.25">
      <c r="A140" s="341"/>
      <c r="B140" s="334"/>
      <c r="C140" s="334"/>
      <c r="D140" s="334"/>
      <c r="E140" s="334"/>
      <c r="F140" s="334"/>
      <c r="G140" s="334"/>
      <c r="H140" s="334"/>
      <c r="I140" s="334"/>
      <c r="J140" s="334"/>
      <c r="K140" s="334"/>
      <c r="L140" s="334"/>
      <c r="M140" s="334"/>
      <c r="N140" s="334"/>
      <c r="O140" s="148">
        <v>4</v>
      </c>
      <c r="P140" s="149"/>
      <c r="Q140" s="149"/>
      <c r="R140" s="148" t="str">
        <f t="shared" si="10"/>
        <v/>
      </c>
      <c r="S140" s="150"/>
      <c r="T140" s="150"/>
      <c r="U140" s="151" t="str">
        <f t="shared" si="19"/>
        <v/>
      </c>
      <c r="V140" s="150"/>
      <c r="W140" s="150"/>
      <c r="X140" s="150"/>
      <c r="Y140" s="152" t="str">
        <f t="shared" si="34"/>
        <v/>
      </c>
      <c r="Z140" s="153" t="str">
        <f t="shared" si="2"/>
        <v/>
      </c>
      <c r="AA140" s="151" t="str">
        <f t="shared" si="3"/>
        <v/>
      </c>
      <c r="AB140" s="153" t="str">
        <f t="shared" si="4"/>
        <v/>
      </c>
      <c r="AC140" s="151" t="str">
        <f t="shared" si="35"/>
        <v/>
      </c>
      <c r="AD140" s="154" t="str">
        <f t="shared" si="5"/>
        <v/>
      </c>
      <c r="AE140" s="150"/>
      <c r="AF140" s="150"/>
      <c r="AG140" s="149"/>
      <c r="AH140" s="156"/>
      <c r="AI140" s="156"/>
      <c r="AJ140" s="142"/>
      <c r="AK140" s="148"/>
      <c r="AL140" s="46"/>
      <c r="AM140" s="46"/>
      <c r="AN140" s="103"/>
      <c r="AO140" s="103"/>
      <c r="AP140" s="103"/>
      <c r="AQ140" s="103"/>
      <c r="AR140" s="103"/>
      <c r="AS140" s="103"/>
      <c r="AT140" s="103"/>
      <c r="AU140" s="103"/>
      <c r="AV140" s="103"/>
      <c r="AW140" s="104"/>
      <c r="AX140" s="19"/>
      <c r="AY140" s="19"/>
      <c r="AZ140" s="19"/>
      <c r="BA140" s="19"/>
      <c r="BB140" s="19"/>
      <c r="BC140" s="19"/>
      <c r="BD140" s="19"/>
      <c r="BE140" s="19"/>
      <c r="BF140" s="19"/>
      <c r="BG140" s="19"/>
      <c r="BH140" s="19"/>
      <c r="BI140" s="19"/>
      <c r="BJ140" s="19"/>
      <c r="BK140" s="19"/>
      <c r="BL140" s="19"/>
      <c r="BM140" s="19"/>
      <c r="BN140" s="19"/>
      <c r="BO140" s="19"/>
      <c r="BP140" s="19"/>
    </row>
    <row r="141" spans="1:68" ht="39" customHeight="1" x14ac:dyDescent="0.25">
      <c r="A141" s="341"/>
      <c r="B141" s="334"/>
      <c r="C141" s="334"/>
      <c r="D141" s="334"/>
      <c r="E141" s="334"/>
      <c r="F141" s="334"/>
      <c r="G141" s="334"/>
      <c r="H141" s="334"/>
      <c r="I141" s="334"/>
      <c r="J141" s="334"/>
      <c r="K141" s="334"/>
      <c r="L141" s="334"/>
      <c r="M141" s="334"/>
      <c r="N141" s="334"/>
      <c r="O141" s="148">
        <v>5</v>
      </c>
      <c r="P141" s="149"/>
      <c r="Q141" s="149"/>
      <c r="R141" s="148" t="str">
        <f t="shared" si="10"/>
        <v/>
      </c>
      <c r="S141" s="150"/>
      <c r="T141" s="150"/>
      <c r="U141" s="151" t="str">
        <f t="shared" si="19"/>
        <v/>
      </c>
      <c r="V141" s="150"/>
      <c r="W141" s="150"/>
      <c r="X141" s="150"/>
      <c r="Y141" s="152" t="str">
        <f t="shared" si="34"/>
        <v/>
      </c>
      <c r="Z141" s="153" t="str">
        <f t="shared" si="2"/>
        <v/>
      </c>
      <c r="AA141" s="151" t="str">
        <f t="shared" si="3"/>
        <v/>
      </c>
      <c r="AB141" s="153" t="str">
        <f t="shared" si="4"/>
        <v/>
      </c>
      <c r="AC141" s="151" t="str">
        <f t="shared" si="35"/>
        <v/>
      </c>
      <c r="AD141" s="154" t="str">
        <f t="shared" si="5"/>
        <v/>
      </c>
      <c r="AE141" s="150"/>
      <c r="AF141" s="150"/>
      <c r="AG141" s="149"/>
      <c r="AH141" s="156"/>
      <c r="AI141" s="156"/>
      <c r="AJ141" s="142"/>
      <c r="AK141" s="148"/>
      <c r="AL141" s="46"/>
      <c r="AM141" s="46"/>
      <c r="AN141" s="103"/>
      <c r="AO141" s="103"/>
      <c r="AP141" s="103"/>
      <c r="AQ141" s="103"/>
      <c r="AR141" s="103"/>
      <c r="AS141" s="103"/>
      <c r="AT141" s="103"/>
      <c r="AU141" s="103"/>
      <c r="AV141" s="103"/>
      <c r="AW141" s="104"/>
      <c r="AX141" s="19"/>
      <c r="AY141" s="19"/>
      <c r="AZ141" s="19"/>
      <c r="BA141" s="19"/>
      <c r="BB141" s="19"/>
      <c r="BC141" s="19"/>
      <c r="BD141" s="19"/>
      <c r="BE141" s="19"/>
      <c r="BF141" s="19"/>
      <c r="BG141" s="19"/>
      <c r="BH141" s="19"/>
      <c r="BI141" s="19"/>
      <c r="BJ141" s="19"/>
      <c r="BK141" s="19"/>
      <c r="BL141" s="19"/>
      <c r="BM141" s="19"/>
      <c r="BN141" s="19"/>
      <c r="BO141" s="19"/>
      <c r="BP141" s="19"/>
    </row>
    <row r="142" spans="1:68" ht="39" customHeight="1" x14ac:dyDescent="0.25">
      <c r="A142" s="341"/>
      <c r="B142" s="334"/>
      <c r="C142" s="334"/>
      <c r="D142" s="334"/>
      <c r="E142" s="334"/>
      <c r="F142" s="334"/>
      <c r="G142" s="334"/>
      <c r="H142" s="334"/>
      <c r="I142" s="334"/>
      <c r="J142" s="334"/>
      <c r="K142" s="334"/>
      <c r="L142" s="334"/>
      <c r="M142" s="334"/>
      <c r="N142" s="334"/>
      <c r="O142" s="148">
        <v>6</v>
      </c>
      <c r="P142" s="149"/>
      <c r="Q142" s="149"/>
      <c r="R142" s="148" t="str">
        <f t="shared" si="10"/>
        <v/>
      </c>
      <c r="S142" s="150"/>
      <c r="T142" s="150"/>
      <c r="U142" s="151" t="str">
        <f t="shared" si="19"/>
        <v/>
      </c>
      <c r="V142" s="150"/>
      <c r="W142" s="150"/>
      <c r="X142" s="150"/>
      <c r="Y142" s="152" t="str">
        <f t="shared" si="34"/>
        <v/>
      </c>
      <c r="Z142" s="153" t="str">
        <f t="shared" si="2"/>
        <v/>
      </c>
      <c r="AA142" s="151" t="str">
        <f t="shared" si="3"/>
        <v/>
      </c>
      <c r="AB142" s="153" t="str">
        <f t="shared" si="4"/>
        <v/>
      </c>
      <c r="AC142" s="151" t="str">
        <f t="shared" si="35"/>
        <v/>
      </c>
      <c r="AD142" s="154" t="str">
        <f t="shared" si="5"/>
        <v/>
      </c>
      <c r="AE142" s="150"/>
      <c r="AF142" s="150"/>
      <c r="AG142" s="149"/>
      <c r="AH142" s="156"/>
      <c r="AI142" s="156"/>
      <c r="AJ142" s="142"/>
      <c r="AK142" s="148"/>
      <c r="AL142" s="46"/>
      <c r="AM142" s="46"/>
      <c r="AN142" s="103"/>
      <c r="AO142" s="103"/>
      <c r="AP142" s="103"/>
      <c r="AQ142" s="103"/>
      <c r="AR142" s="103"/>
      <c r="AS142" s="103"/>
      <c r="AT142" s="103"/>
      <c r="AU142" s="103"/>
      <c r="AV142" s="103"/>
      <c r="AW142" s="104"/>
      <c r="AX142" s="19"/>
      <c r="AY142" s="19"/>
      <c r="AZ142" s="19"/>
      <c r="BA142" s="19"/>
      <c r="BB142" s="19"/>
      <c r="BC142" s="19"/>
      <c r="BD142" s="19"/>
      <c r="BE142" s="19"/>
      <c r="BF142" s="19"/>
      <c r="BG142" s="19"/>
      <c r="BH142" s="19"/>
      <c r="BI142" s="19"/>
      <c r="BJ142" s="19"/>
      <c r="BK142" s="19"/>
      <c r="BL142" s="19"/>
      <c r="BM142" s="19"/>
      <c r="BN142" s="19"/>
      <c r="BO142" s="19"/>
      <c r="BP142" s="19"/>
    </row>
    <row r="143" spans="1:68" ht="39" customHeight="1" x14ac:dyDescent="0.25">
      <c r="A143" s="341"/>
      <c r="B143" s="334"/>
      <c r="C143" s="334"/>
      <c r="D143" s="334"/>
      <c r="E143" s="334"/>
      <c r="F143" s="334"/>
      <c r="G143" s="334"/>
      <c r="H143" s="334"/>
      <c r="I143" s="334"/>
      <c r="J143" s="334"/>
      <c r="K143" s="334"/>
      <c r="L143" s="334"/>
      <c r="M143" s="334"/>
      <c r="N143" s="334"/>
      <c r="O143" s="148">
        <v>7</v>
      </c>
      <c r="P143" s="149"/>
      <c r="Q143" s="149"/>
      <c r="R143" s="148" t="str">
        <f t="shared" si="10"/>
        <v/>
      </c>
      <c r="S143" s="150"/>
      <c r="T143" s="150"/>
      <c r="U143" s="151" t="str">
        <f t="shared" si="19"/>
        <v/>
      </c>
      <c r="V143" s="150"/>
      <c r="W143" s="150"/>
      <c r="X143" s="150"/>
      <c r="Y143" s="152" t="str">
        <f t="shared" si="34"/>
        <v/>
      </c>
      <c r="Z143" s="153" t="str">
        <f t="shared" si="2"/>
        <v/>
      </c>
      <c r="AA143" s="151" t="str">
        <f t="shared" si="3"/>
        <v/>
      </c>
      <c r="AB143" s="153" t="str">
        <f t="shared" si="4"/>
        <v/>
      </c>
      <c r="AC143" s="151" t="str">
        <f t="shared" si="35"/>
        <v/>
      </c>
      <c r="AD143" s="154" t="str">
        <f t="shared" si="5"/>
        <v/>
      </c>
      <c r="AE143" s="150"/>
      <c r="AF143" s="150"/>
      <c r="AG143" s="149"/>
      <c r="AH143" s="156"/>
      <c r="AI143" s="156"/>
      <c r="AJ143" s="142"/>
      <c r="AK143" s="148"/>
      <c r="AL143" s="46"/>
      <c r="AM143" s="46"/>
      <c r="AN143" s="103"/>
      <c r="AO143" s="103"/>
      <c r="AP143" s="103"/>
      <c r="AQ143" s="103"/>
      <c r="AR143" s="103"/>
      <c r="AS143" s="103"/>
      <c r="AT143" s="103"/>
      <c r="AU143" s="103"/>
      <c r="AV143" s="103"/>
      <c r="AW143" s="104"/>
      <c r="AX143" s="19"/>
      <c r="AY143" s="19"/>
      <c r="AZ143" s="19"/>
      <c r="BA143" s="19"/>
      <c r="BB143" s="19"/>
      <c r="BC143" s="19"/>
      <c r="BD143" s="19"/>
      <c r="BE143" s="19"/>
      <c r="BF143" s="19"/>
      <c r="BG143" s="19"/>
      <c r="BH143" s="19"/>
      <c r="BI143" s="19"/>
      <c r="BJ143" s="19"/>
      <c r="BK143" s="19"/>
      <c r="BL143" s="19"/>
      <c r="BM143" s="19"/>
      <c r="BN143" s="19"/>
      <c r="BO143" s="19"/>
      <c r="BP143" s="19"/>
    </row>
    <row r="144" spans="1:68" ht="39" customHeight="1" x14ac:dyDescent="0.25">
      <c r="A144" s="341"/>
      <c r="B144" s="334"/>
      <c r="C144" s="334"/>
      <c r="D144" s="334"/>
      <c r="E144" s="334"/>
      <c r="F144" s="334"/>
      <c r="G144" s="334"/>
      <c r="H144" s="334"/>
      <c r="I144" s="334"/>
      <c r="J144" s="334"/>
      <c r="K144" s="334"/>
      <c r="L144" s="334"/>
      <c r="M144" s="334"/>
      <c r="N144" s="334"/>
      <c r="O144" s="148">
        <v>8</v>
      </c>
      <c r="P144" s="149"/>
      <c r="Q144" s="149"/>
      <c r="R144" s="148" t="str">
        <f t="shared" si="10"/>
        <v/>
      </c>
      <c r="S144" s="150"/>
      <c r="T144" s="150"/>
      <c r="U144" s="151" t="str">
        <f t="shared" si="19"/>
        <v/>
      </c>
      <c r="V144" s="150"/>
      <c r="W144" s="150"/>
      <c r="X144" s="150"/>
      <c r="Y144" s="152" t="str">
        <f t="shared" si="34"/>
        <v/>
      </c>
      <c r="Z144" s="153" t="str">
        <f t="shared" si="2"/>
        <v/>
      </c>
      <c r="AA144" s="151" t="str">
        <f t="shared" si="3"/>
        <v/>
      </c>
      <c r="AB144" s="153" t="str">
        <f t="shared" si="4"/>
        <v/>
      </c>
      <c r="AC144" s="151" t="str">
        <f t="shared" si="35"/>
        <v/>
      </c>
      <c r="AD144" s="154" t="str">
        <f t="shared" si="5"/>
        <v/>
      </c>
      <c r="AE144" s="150"/>
      <c r="AF144" s="150"/>
      <c r="AG144" s="149"/>
      <c r="AH144" s="156"/>
      <c r="AI144" s="156"/>
      <c r="AJ144" s="142"/>
      <c r="AK144" s="148"/>
      <c r="AL144" s="46"/>
      <c r="AM144" s="46"/>
      <c r="AN144" s="103"/>
      <c r="AO144" s="103"/>
      <c r="AP144" s="103"/>
      <c r="AQ144" s="103"/>
      <c r="AR144" s="103"/>
      <c r="AS144" s="103"/>
      <c r="AT144" s="103"/>
      <c r="AU144" s="103"/>
      <c r="AV144" s="103"/>
      <c r="AW144" s="104"/>
      <c r="AX144" s="19"/>
      <c r="AY144" s="19"/>
      <c r="AZ144" s="19"/>
      <c r="BA144" s="19"/>
      <c r="BB144" s="19"/>
      <c r="BC144" s="19"/>
      <c r="BD144" s="19"/>
      <c r="BE144" s="19"/>
      <c r="BF144" s="19"/>
      <c r="BG144" s="19"/>
      <c r="BH144" s="19"/>
      <c r="BI144" s="19"/>
      <c r="BJ144" s="19"/>
      <c r="BK144" s="19"/>
      <c r="BL144" s="19"/>
      <c r="BM144" s="19"/>
      <c r="BN144" s="19"/>
      <c r="BO144" s="19"/>
      <c r="BP144" s="19"/>
    </row>
    <row r="145" spans="1:68" ht="39" customHeight="1" x14ac:dyDescent="0.25">
      <c r="A145" s="341"/>
      <c r="B145" s="334"/>
      <c r="C145" s="334"/>
      <c r="D145" s="334"/>
      <c r="E145" s="334"/>
      <c r="F145" s="334"/>
      <c r="G145" s="334"/>
      <c r="H145" s="334"/>
      <c r="I145" s="334"/>
      <c r="J145" s="334"/>
      <c r="K145" s="334"/>
      <c r="L145" s="334"/>
      <c r="M145" s="334"/>
      <c r="N145" s="334"/>
      <c r="O145" s="148">
        <v>9</v>
      </c>
      <c r="P145" s="149"/>
      <c r="Q145" s="149"/>
      <c r="R145" s="148" t="str">
        <f t="shared" si="10"/>
        <v/>
      </c>
      <c r="S145" s="150"/>
      <c r="T145" s="150"/>
      <c r="U145" s="151" t="str">
        <f t="shared" si="19"/>
        <v/>
      </c>
      <c r="V145" s="150"/>
      <c r="W145" s="150"/>
      <c r="X145" s="150"/>
      <c r="Y145" s="152" t="str">
        <f t="shared" si="34"/>
        <v/>
      </c>
      <c r="Z145" s="153" t="str">
        <f t="shared" si="2"/>
        <v/>
      </c>
      <c r="AA145" s="151" t="str">
        <f t="shared" si="3"/>
        <v/>
      </c>
      <c r="AB145" s="153" t="str">
        <f t="shared" si="4"/>
        <v/>
      </c>
      <c r="AC145" s="151" t="str">
        <f t="shared" si="35"/>
        <v/>
      </c>
      <c r="AD145" s="154" t="str">
        <f t="shared" si="5"/>
        <v/>
      </c>
      <c r="AE145" s="150"/>
      <c r="AF145" s="150"/>
      <c r="AG145" s="149"/>
      <c r="AH145" s="156"/>
      <c r="AI145" s="156"/>
      <c r="AJ145" s="142"/>
      <c r="AK145" s="148"/>
      <c r="AL145" s="46"/>
      <c r="AM145" s="46"/>
      <c r="AN145" s="103"/>
      <c r="AO145" s="103"/>
      <c r="AP145" s="103"/>
      <c r="AQ145" s="103"/>
      <c r="AR145" s="103"/>
      <c r="AS145" s="103"/>
      <c r="AT145" s="103"/>
      <c r="AU145" s="103"/>
      <c r="AV145" s="103"/>
      <c r="AW145" s="104"/>
      <c r="AX145" s="19"/>
      <c r="AY145" s="19"/>
      <c r="AZ145" s="19"/>
      <c r="BA145" s="19"/>
      <c r="BB145" s="19"/>
      <c r="BC145" s="19"/>
      <c r="BD145" s="19"/>
      <c r="BE145" s="19"/>
      <c r="BF145" s="19"/>
      <c r="BG145" s="19"/>
      <c r="BH145" s="19"/>
      <c r="BI145" s="19"/>
      <c r="BJ145" s="19"/>
      <c r="BK145" s="19"/>
      <c r="BL145" s="19"/>
      <c r="BM145" s="19"/>
      <c r="BN145" s="19"/>
      <c r="BO145" s="19"/>
      <c r="BP145" s="19"/>
    </row>
    <row r="146" spans="1:68" ht="39" customHeight="1" x14ac:dyDescent="0.25">
      <c r="A146" s="342"/>
      <c r="B146" s="335"/>
      <c r="C146" s="335"/>
      <c r="D146" s="335"/>
      <c r="E146" s="335"/>
      <c r="F146" s="335"/>
      <c r="G146" s="335"/>
      <c r="H146" s="335"/>
      <c r="I146" s="335"/>
      <c r="J146" s="335"/>
      <c r="K146" s="335"/>
      <c r="L146" s="335"/>
      <c r="M146" s="335"/>
      <c r="N146" s="335"/>
      <c r="O146" s="157">
        <v>10</v>
      </c>
      <c r="P146" s="158"/>
      <c r="Q146" s="158"/>
      <c r="R146" s="148" t="str">
        <f t="shared" si="10"/>
        <v/>
      </c>
      <c r="S146" s="150"/>
      <c r="T146" s="150"/>
      <c r="U146" s="151" t="str">
        <f t="shared" si="19"/>
        <v/>
      </c>
      <c r="V146" s="150"/>
      <c r="W146" s="150"/>
      <c r="X146" s="150"/>
      <c r="Y146" s="152" t="str">
        <f t="shared" si="34"/>
        <v/>
      </c>
      <c r="Z146" s="153" t="str">
        <f t="shared" si="2"/>
        <v/>
      </c>
      <c r="AA146" s="151" t="str">
        <f t="shared" si="3"/>
        <v/>
      </c>
      <c r="AB146" s="153" t="str">
        <f t="shared" si="4"/>
        <v/>
      </c>
      <c r="AC146" s="151" t="str">
        <f t="shared" si="35"/>
        <v/>
      </c>
      <c r="AD146" s="154" t="str">
        <f t="shared" si="5"/>
        <v/>
      </c>
      <c r="AE146" s="150"/>
      <c r="AF146" s="159"/>
      <c r="AG146" s="158"/>
      <c r="AH146" s="160"/>
      <c r="AI146" s="160"/>
      <c r="AJ146" s="161"/>
      <c r="AK146" s="157"/>
      <c r="AL146" s="57"/>
      <c r="AM146" s="57"/>
      <c r="AN146" s="105"/>
      <c r="AO146" s="105"/>
      <c r="AP146" s="105"/>
      <c r="AQ146" s="105"/>
      <c r="AR146" s="105"/>
      <c r="AS146" s="105"/>
      <c r="AT146" s="105"/>
      <c r="AU146" s="105"/>
      <c r="AV146" s="105"/>
      <c r="AW146" s="106"/>
      <c r="AX146" s="19"/>
      <c r="AY146" s="19"/>
      <c r="AZ146" s="19"/>
      <c r="BA146" s="19"/>
      <c r="BB146" s="19"/>
      <c r="BC146" s="19"/>
      <c r="BD146" s="19"/>
      <c r="BE146" s="19"/>
      <c r="BF146" s="19"/>
      <c r="BG146" s="19"/>
      <c r="BH146" s="19"/>
      <c r="BI146" s="19"/>
      <c r="BJ146" s="19"/>
      <c r="BK146" s="19"/>
      <c r="BL146" s="19"/>
      <c r="BM146" s="19"/>
      <c r="BN146" s="19"/>
      <c r="BO146" s="19"/>
      <c r="BP146" s="19"/>
    </row>
    <row r="147" spans="1:68" ht="39" customHeight="1" x14ac:dyDescent="0.25">
      <c r="A147" s="340">
        <v>15</v>
      </c>
      <c r="B147" s="392"/>
      <c r="C147" s="333"/>
      <c r="D147" s="333"/>
      <c r="E147" s="333"/>
      <c r="F147" s="333"/>
      <c r="G147" s="336"/>
      <c r="H147" s="337" t="str">
        <f>IF(G147&lt;=0,"",IF(G147&lt;=2,"Muy Baja",IF(G147&lt;=24,"Baja",IF(G147&lt;=500,"Media",IF(G147&lt;=5000,"Alta","Muy Alta")))))</f>
        <v/>
      </c>
      <c r="I147" s="338" t="str">
        <f>IF(H147="","",IF(H147="Muy Baja",0.2,IF(H147="Baja",0.4,IF(H147="Media",0.6,IF(H147="Alta",0.8,IF(H147="Muy Alta",1,))))))</f>
        <v/>
      </c>
      <c r="J147" s="338"/>
      <c r="K147" s="338" t="b">
        <f>IF(J147='Tabla Impacto corrupción '!$B$5,'Tabla Impacto corrupción '!$C$5,IF(J147='Tabla Impacto corrupción '!$B$6,'Tabla Impacto corrupción '!$C$6,IF(J147='Tabla Impacto corrupción '!$B$7,'Tabla Impacto corrupción '!$C$7)))</f>
        <v>0</v>
      </c>
      <c r="L147" s="337" t="b">
        <f>IF(J147='Tabla Impacto corrupción '!$B$5,"Moderado",IF(J147='Tabla Impacto corrupción '!$B$6,"Mayor",IF(J147='Tabla Impacto corrupción '!$B$7,"Catastrófico")))</f>
        <v>0</v>
      </c>
      <c r="M147" s="338">
        <f>IF(L147="","",IF(L147="Leve",0.2,IF(L147="Menor",0.4,IF(L147="Moderado",0.6,IF(L147="Mayor",0.8,IF(L147="Catastrófico",1,))))))</f>
        <v>0</v>
      </c>
      <c r="N147" s="339" t="str">
        <f>IF(OR(AND(H147="Muy Baja",L147="Leve"),AND(H147="Muy Baja",L147="Menor"),AND(H147="Baja",L147="Leve")),"Bajo",IF(OR(AND(H147="Muy baja",L147="Moderado"),AND(H147="Baja",L147="Menor"),AND(H147="Baja",L147="Moderado"),AND(H147="Media",L147="Leve"),AND(H147="Media",L147="Menor"),AND(H147="Media",L147="Moderado"),AND(H147="Alta",L147="Leve"),AND(H147="Alta",L147="Menor")),"Moderado",IF(OR(AND(H147="Muy Baja",L147="Mayor"),AND(H147="Baja",L147="Mayor"),AND(H147="Media",L147="Mayor"),AND(H147="Alta",L147="Moderado"),AND(H147="Alta",L147="Mayor"),AND(H147="Muy Alta",L147="Leve"),AND(H147="Muy Alta",L147="Menor"),AND(H147="Muy Alta",L147="Moderado"),AND(H147="Muy Alta",L147="Mayor")),"Alto",IF(OR(AND(H147="Muy Baja",L147="Catastrófico"),AND(H147="Baja",L147="Catastrófico"),AND(H147="Media",L147="Catastrófico"),AND(H147="Alta",L147="Catastrófico"),AND(H147="Muy Alta",L147="Catastrófico")),"Extremo",""))))</f>
        <v/>
      </c>
      <c r="O147" s="162">
        <v>1</v>
      </c>
      <c r="P147" s="163"/>
      <c r="Q147" s="163"/>
      <c r="R147" s="162" t="str">
        <f t="shared" si="10"/>
        <v/>
      </c>
      <c r="S147" s="164"/>
      <c r="T147" s="164"/>
      <c r="U147" s="165" t="str">
        <f t="shared" si="19"/>
        <v/>
      </c>
      <c r="V147" s="164"/>
      <c r="W147" s="164"/>
      <c r="X147" s="164"/>
      <c r="Y147" s="166" t="str">
        <f>IFERROR(IF(R147="Probabilidad",(I147-(+I147*U147)),IF(R147="Impacto",I147,"")),"")</f>
        <v/>
      </c>
      <c r="Z147" s="167" t="str">
        <f t="shared" si="2"/>
        <v/>
      </c>
      <c r="AA147" s="165" t="str">
        <f t="shared" si="3"/>
        <v/>
      </c>
      <c r="AB147" s="167" t="str">
        <f t="shared" si="4"/>
        <v/>
      </c>
      <c r="AC147" s="165" t="str">
        <f>IFERROR(IF(R147="Impacto",(M147-(+M147*U147)),IF(R147="Probabilidad",M147,"")),"")</f>
        <v/>
      </c>
      <c r="AD147" s="168" t="str">
        <f t="shared" si="5"/>
        <v/>
      </c>
      <c r="AE147" s="164"/>
      <c r="AF147" s="164"/>
      <c r="AG147" s="163"/>
      <c r="AH147" s="169"/>
      <c r="AI147" s="169"/>
      <c r="AJ147" s="170"/>
      <c r="AK147" s="162"/>
      <c r="AL147" s="27"/>
      <c r="AM147" s="27"/>
      <c r="AN147" s="171"/>
      <c r="AO147" s="171"/>
      <c r="AP147" s="171"/>
      <c r="AQ147" s="171"/>
      <c r="AR147" s="171"/>
      <c r="AS147" s="171"/>
      <c r="AT147" s="171"/>
      <c r="AU147" s="171"/>
      <c r="AV147" s="171"/>
      <c r="AW147" s="112"/>
      <c r="AX147" s="19"/>
      <c r="AY147" s="19"/>
      <c r="AZ147" s="19"/>
      <c r="BA147" s="19"/>
      <c r="BB147" s="19"/>
      <c r="BC147" s="19"/>
      <c r="BD147" s="19"/>
      <c r="BE147" s="19"/>
      <c r="BF147" s="19"/>
      <c r="BG147" s="19"/>
      <c r="BH147" s="19"/>
      <c r="BI147" s="19"/>
      <c r="BJ147" s="19"/>
      <c r="BK147" s="19"/>
      <c r="BL147" s="19"/>
      <c r="BM147" s="19"/>
      <c r="BN147" s="19"/>
      <c r="BO147" s="19"/>
      <c r="BP147" s="19"/>
    </row>
    <row r="148" spans="1:68" ht="39" customHeight="1" x14ac:dyDescent="0.25">
      <c r="A148" s="341"/>
      <c r="B148" s="334"/>
      <c r="C148" s="334"/>
      <c r="D148" s="334"/>
      <c r="E148" s="334"/>
      <c r="F148" s="334"/>
      <c r="G148" s="334"/>
      <c r="H148" s="334"/>
      <c r="I148" s="334"/>
      <c r="J148" s="334"/>
      <c r="K148" s="334"/>
      <c r="L148" s="334"/>
      <c r="M148" s="334"/>
      <c r="N148" s="334"/>
      <c r="O148" s="148">
        <v>2</v>
      </c>
      <c r="P148" s="149"/>
      <c r="Q148" s="149"/>
      <c r="R148" s="148" t="str">
        <f t="shared" si="10"/>
        <v/>
      </c>
      <c r="S148" s="150"/>
      <c r="T148" s="150"/>
      <c r="U148" s="151" t="str">
        <f t="shared" si="19"/>
        <v/>
      </c>
      <c r="V148" s="150"/>
      <c r="W148" s="150"/>
      <c r="X148" s="150"/>
      <c r="Y148" s="152" t="str">
        <f>IFERROR(IF(AND(R147="Probabilidad",R148="Probabilidad"),(AA147-(+AA147*U148)),IF(R148="Probabilidad",(I147-(+I147*U148)),IF(R148="Impacto",AA147,""))),"")</f>
        <v/>
      </c>
      <c r="Z148" s="153" t="str">
        <f t="shared" si="2"/>
        <v/>
      </c>
      <c r="AA148" s="151" t="str">
        <f t="shared" si="3"/>
        <v/>
      </c>
      <c r="AB148" s="153" t="str">
        <f t="shared" si="4"/>
        <v/>
      </c>
      <c r="AC148" s="151" t="str">
        <f>IFERROR(IF(AND(R147="Impacto",R148="Impacto"),(AC147-(+AC147*U148)),IF(R148="Impacto",($M$147-(+$M$147*U148)),IF(R148="Probabilidad",AC147,""))),"")</f>
        <v/>
      </c>
      <c r="AD148" s="154" t="str">
        <f t="shared" si="5"/>
        <v/>
      </c>
      <c r="AE148" s="150"/>
      <c r="AF148" s="150"/>
      <c r="AG148" s="149"/>
      <c r="AH148" s="156"/>
      <c r="AI148" s="156"/>
      <c r="AJ148" s="142"/>
      <c r="AK148" s="148"/>
      <c r="AL148" s="46"/>
      <c r="AM148" s="46"/>
      <c r="AN148" s="103"/>
      <c r="AO148" s="103"/>
      <c r="AP148" s="103"/>
      <c r="AQ148" s="103"/>
      <c r="AR148" s="103"/>
      <c r="AS148" s="103"/>
      <c r="AT148" s="103"/>
      <c r="AU148" s="103"/>
      <c r="AV148" s="103"/>
      <c r="AW148" s="104"/>
      <c r="AX148" s="19"/>
      <c r="AY148" s="19"/>
      <c r="AZ148" s="19"/>
      <c r="BA148" s="19"/>
      <c r="BB148" s="19"/>
      <c r="BC148" s="19"/>
      <c r="BD148" s="19"/>
      <c r="BE148" s="19"/>
      <c r="BF148" s="19"/>
      <c r="BG148" s="19"/>
      <c r="BH148" s="19"/>
      <c r="BI148" s="19"/>
      <c r="BJ148" s="19"/>
      <c r="BK148" s="19"/>
      <c r="BL148" s="19"/>
      <c r="BM148" s="19"/>
      <c r="BN148" s="19"/>
      <c r="BO148" s="19"/>
      <c r="BP148" s="19"/>
    </row>
    <row r="149" spans="1:68" ht="39" customHeight="1" x14ac:dyDescent="0.25">
      <c r="A149" s="341"/>
      <c r="B149" s="334"/>
      <c r="C149" s="334"/>
      <c r="D149" s="334"/>
      <c r="E149" s="334"/>
      <c r="F149" s="334"/>
      <c r="G149" s="334"/>
      <c r="H149" s="334"/>
      <c r="I149" s="334"/>
      <c r="J149" s="334"/>
      <c r="K149" s="334"/>
      <c r="L149" s="334"/>
      <c r="M149" s="334"/>
      <c r="N149" s="334"/>
      <c r="O149" s="148">
        <v>3</v>
      </c>
      <c r="P149" s="149"/>
      <c r="Q149" s="149"/>
      <c r="R149" s="148" t="str">
        <f t="shared" si="10"/>
        <v/>
      </c>
      <c r="S149" s="150"/>
      <c r="T149" s="150"/>
      <c r="U149" s="151" t="str">
        <f t="shared" si="19"/>
        <v/>
      </c>
      <c r="V149" s="150"/>
      <c r="W149" s="150"/>
      <c r="X149" s="150"/>
      <c r="Y149" s="152" t="str">
        <f t="shared" ref="Y149:Y156" si="36">IFERROR(IF(AND(R148="Probabilidad",R149="Probabilidad"),(AA148-(+AA148*U149)),IF(AND(R148="Impacto",R149="Probabilidad"),(AA147-(+AA147*U149)),IF(R149="Impacto",AA148,""))),"")</f>
        <v/>
      </c>
      <c r="Z149" s="153" t="str">
        <f t="shared" si="2"/>
        <v/>
      </c>
      <c r="AA149" s="151" t="str">
        <f t="shared" si="3"/>
        <v/>
      </c>
      <c r="AB149" s="153" t="str">
        <f t="shared" si="4"/>
        <v/>
      </c>
      <c r="AC149" s="151" t="str">
        <f t="shared" ref="AC149:AC156" si="37">IFERROR(IF(AND(R148="Impacto",R149="Impacto"),(AC148-(+AC148*U149)),IF(AND(R148="Probabilidad",R149="Impacto"),(AC147-(+AC147*U149)),IF(R149="Probabilidad",AC148,""))),"")</f>
        <v/>
      </c>
      <c r="AD149" s="154" t="str">
        <f t="shared" si="5"/>
        <v/>
      </c>
      <c r="AE149" s="150"/>
      <c r="AF149" s="150"/>
      <c r="AG149" s="149"/>
      <c r="AH149" s="156"/>
      <c r="AI149" s="156"/>
      <c r="AJ149" s="142"/>
      <c r="AK149" s="148"/>
      <c r="AL149" s="46"/>
      <c r="AM149" s="46"/>
      <c r="AN149" s="103"/>
      <c r="AO149" s="103"/>
      <c r="AP149" s="103"/>
      <c r="AQ149" s="103"/>
      <c r="AR149" s="103"/>
      <c r="AS149" s="103"/>
      <c r="AT149" s="103"/>
      <c r="AU149" s="103"/>
      <c r="AV149" s="103"/>
      <c r="AW149" s="104"/>
      <c r="AX149" s="19"/>
      <c r="AY149" s="19"/>
      <c r="AZ149" s="19"/>
      <c r="BA149" s="19"/>
      <c r="BB149" s="19"/>
      <c r="BC149" s="19"/>
      <c r="BD149" s="19"/>
      <c r="BE149" s="19"/>
      <c r="BF149" s="19"/>
      <c r="BG149" s="19"/>
      <c r="BH149" s="19"/>
      <c r="BI149" s="19"/>
      <c r="BJ149" s="19"/>
      <c r="BK149" s="19"/>
      <c r="BL149" s="19"/>
      <c r="BM149" s="19"/>
      <c r="BN149" s="19"/>
      <c r="BO149" s="19"/>
      <c r="BP149" s="19"/>
    </row>
    <row r="150" spans="1:68" ht="39" customHeight="1" x14ac:dyDescent="0.25">
      <c r="A150" s="341"/>
      <c r="B150" s="334"/>
      <c r="C150" s="334"/>
      <c r="D150" s="334"/>
      <c r="E150" s="334"/>
      <c r="F150" s="334"/>
      <c r="G150" s="334"/>
      <c r="H150" s="334"/>
      <c r="I150" s="334"/>
      <c r="J150" s="334"/>
      <c r="K150" s="334"/>
      <c r="L150" s="334"/>
      <c r="M150" s="334"/>
      <c r="N150" s="334"/>
      <c r="O150" s="148">
        <v>4</v>
      </c>
      <c r="P150" s="149"/>
      <c r="Q150" s="149"/>
      <c r="R150" s="148" t="str">
        <f t="shared" si="10"/>
        <v/>
      </c>
      <c r="S150" s="150"/>
      <c r="T150" s="150"/>
      <c r="U150" s="151" t="str">
        <f t="shared" si="19"/>
        <v/>
      </c>
      <c r="V150" s="150"/>
      <c r="W150" s="150"/>
      <c r="X150" s="150"/>
      <c r="Y150" s="152" t="str">
        <f t="shared" si="36"/>
        <v/>
      </c>
      <c r="Z150" s="153" t="str">
        <f t="shared" si="2"/>
        <v/>
      </c>
      <c r="AA150" s="151" t="str">
        <f t="shared" si="3"/>
        <v/>
      </c>
      <c r="AB150" s="153" t="str">
        <f t="shared" si="4"/>
        <v/>
      </c>
      <c r="AC150" s="151" t="str">
        <f t="shared" si="37"/>
        <v/>
      </c>
      <c r="AD150" s="154" t="str">
        <f t="shared" si="5"/>
        <v/>
      </c>
      <c r="AE150" s="150"/>
      <c r="AF150" s="150"/>
      <c r="AG150" s="149"/>
      <c r="AH150" s="156"/>
      <c r="AI150" s="156"/>
      <c r="AJ150" s="142"/>
      <c r="AK150" s="148"/>
      <c r="AL150" s="46"/>
      <c r="AM150" s="46"/>
      <c r="AN150" s="103"/>
      <c r="AO150" s="103"/>
      <c r="AP150" s="103"/>
      <c r="AQ150" s="103"/>
      <c r="AR150" s="103"/>
      <c r="AS150" s="103"/>
      <c r="AT150" s="103"/>
      <c r="AU150" s="103"/>
      <c r="AV150" s="103"/>
      <c r="AW150" s="104"/>
      <c r="AX150" s="19"/>
      <c r="AY150" s="19"/>
      <c r="AZ150" s="19"/>
      <c r="BA150" s="19"/>
      <c r="BB150" s="19"/>
      <c r="BC150" s="19"/>
      <c r="BD150" s="19"/>
      <c r="BE150" s="19"/>
      <c r="BF150" s="19"/>
      <c r="BG150" s="19"/>
      <c r="BH150" s="19"/>
      <c r="BI150" s="19"/>
      <c r="BJ150" s="19"/>
      <c r="BK150" s="19"/>
      <c r="BL150" s="19"/>
      <c r="BM150" s="19"/>
      <c r="BN150" s="19"/>
      <c r="BO150" s="19"/>
      <c r="BP150" s="19"/>
    </row>
    <row r="151" spans="1:68" ht="39" customHeight="1" x14ac:dyDescent="0.25">
      <c r="A151" s="341"/>
      <c r="B151" s="334"/>
      <c r="C151" s="334"/>
      <c r="D151" s="334"/>
      <c r="E151" s="334"/>
      <c r="F151" s="334"/>
      <c r="G151" s="334"/>
      <c r="H151" s="334"/>
      <c r="I151" s="334"/>
      <c r="J151" s="334"/>
      <c r="K151" s="334"/>
      <c r="L151" s="334"/>
      <c r="M151" s="334"/>
      <c r="N151" s="334"/>
      <c r="O151" s="148">
        <v>5</v>
      </c>
      <c r="P151" s="149"/>
      <c r="Q151" s="149"/>
      <c r="R151" s="148" t="str">
        <f t="shared" si="10"/>
        <v/>
      </c>
      <c r="S151" s="150"/>
      <c r="T151" s="150"/>
      <c r="U151" s="151" t="str">
        <f t="shared" si="19"/>
        <v/>
      </c>
      <c r="V151" s="150"/>
      <c r="W151" s="150"/>
      <c r="X151" s="150"/>
      <c r="Y151" s="152" t="str">
        <f t="shared" si="36"/>
        <v/>
      </c>
      <c r="Z151" s="153" t="str">
        <f t="shared" si="2"/>
        <v/>
      </c>
      <c r="AA151" s="151" t="str">
        <f t="shared" si="3"/>
        <v/>
      </c>
      <c r="AB151" s="153" t="str">
        <f t="shared" si="4"/>
        <v/>
      </c>
      <c r="AC151" s="151" t="str">
        <f t="shared" si="37"/>
        <v/>
      </c>
      <c r="AD151" s="154" t="str">
        <f t="shared" si="5"/>
        <v/>
      </c>
      <c r="AE151" s="150"/>
      <c r="AF151" s="150"/>
      <c r="AG151" s="149"/>
      <c r="AH151" s="156"/>
      <c r="AI151" s="156"/>
      <c r="AJ151" s="142"/>
      <c r="AK151" s="148"/>
      <c r="AL151" s="46"/>
      <c r="AM151" s="46"/>
      <c r="AN151" s="103"/>
      <c r="AO151" s="103"/>
      <c r="AP151" s="103"/>
      <c r="AQ151" s="103"/>
      <c r="AR151" s="103"/>
      <c r="AS151" s="103"/>
      <c r="AT151" s="103"/>
      <c r="AU151" s="103"/>
      <c r="AV151" s="103"/>
      <c r="AW151" s="104"/>
      <c r="AX151" s="19"/>
      <c r="AY151" s="19"/>
      <c r="AZ151" s="19"/>
      <c r="BA151" s="19"/>
      <c r="BB151" s="19"/>
      <c r="BC151" s="19"/>
      <c r="BD151" s="19"/>
      <c r="BE151" s="19"/>
      <c r="BF151" s="19"/>
      <c r="BG151" s="19"/>
      <c r="BH151" s="19"/>
      <c r="BI151" s="19"/>
      <c r="BJ151" s="19"/>
      <c r="BK151" s="19"/>
      <c r="BL151" s="19"/>
      <c r="BM151" s="19"/>
      <c r="BN151" s="19"/>
      <c r="BO151" s="19"/>
      <c r="BP151" s="19"/>
    </row>
    <row r="152" spans="1:68" ht="39" customHeight="1" x14ac:dyDescent="0.25">
      <c r="A152" s="341"/>
      <c r="B152" s="334"/>
      <c r="C152" s="334"/>
      <c r="D152" s="334"/>
      <c r="E152" s="334"/>
      <c r="F152" s="334"/>
      <c r="G152" s="334"/>
      <c r="H152" s="334"/>
      <c r="I152" s="334"/>
      <c r="J152" s="334"/>
      <c r="K152" s="334"/>
      <c r="L152" s="334"/>
      <c r="M152" s="334"/>
      <c r="N152" s="334"/>
      <c r="O152" s="148">
        <v>6</v>
      </c>
      <c r="P152" s="149"/>
      <c r="Q152" s="149"/>
      <c r="R152" s="148" t="str">
        <f t="shared" si="10"/>
        <v/>
      </c>
      <c r="S152" s="150"/>
      <c r="T152" s="150"/>
      <c r="U152" s="151" t="str">
        <f t="shared" si="19"/>
        <v/>
      </c>
      <c r="V152" s="150"/>
      <c r="W152" s="150"/>
      <c r="X152" s="150"/>
      <c r="Y152" s="152" t="str">
        <f t="shared" si="36"/>
        <v/>
      </c>
      <c r="Z152" s="153" t="str">
        <f t="shared" si="2"/>
        <v/>
      </c>
      <c r="AA152" s="151" t="str">
        <f t="shared" si="3"/>
        <v/>
      </c>
      <c r="AB152" s="153" t="str">
        <f t="shared" si="4"/>
        <v/>
      </c>
      <c r="AC152" s="151" t="str">
        <f t="shared" si="37"/>
        <v/>
      </c>
      <c r="AD152" s="154" t="str">
        <f t="shared" si="5"/>
        <v/>
      </c>
      <c r="AE152" s="150"/>
      <c r="AF152" s="150"/>
      <c r="AG152" s="149"/>
      <c r="AH152" s="156"/>
      <c r="AI152" s="156"/>
      <c r="AJ152" s="142"/>
      <c r="AK152" s="148"/>
      <c r="AL152" s="46"/>
      <c r="AM152" s="46"/>
      <c r="AN152" s="103"/>
      <c r="AO152" s="103"/>
      <c r="AP152" s="103"/>
      <c r="AQ152" s="103"/>
      <c r="AR152" s="103"/>
      <c r="AS152" s="103"/>
      <c r="AT152" s="103"/>
      <c r="AU152" s="103"/>
      <c r="AV152" s="103"/>
      <c r="AW152" s="104"/>
      <c r="AX152" s="19"/>
      <c r="AY152" s="19"/>
      <c r="AZ152" s="19"/>
      <c r="BA152" s="19"/>
      <c r="BB152" s="19"/>
      <c r="BC152" s="19"/>
      <c r="BD152" s="19"/>
      <c r="BE152" s="19"/>
      <c r="BF152" s="19"/>
      <c r="BG152" s="19"/>
      <c r="BH152" s="19"/>
      <c r="BI152" s="19"/>
      <c r="BJ152" s="19"/>
      <c r="BK152" s="19"/>
      <c r="BL152" s="19"/>
      <c r="BM152" s="19"/>
      <c r="BN152" s="19"/>
      <c r="BO152" s="19"/>
      <c r="BP152" s="19"/>
    </row>
    <row r="153" spans="1:68" ht="39" customHeight="1" x14ac:dyDescent="0.25">
      <c r="A153" s="341"/>
      <c r="B153" s="334"/>
      <c r="C153" s="334"/>
      <c r="D153" s="334"/>
      <c r="E153" s="334"/>
      <c r="F153" s="334"/>
      <c r="G153" s="334"/>
      <c r="H153" s="334"/>
      <c r="I153" s="334"/>
      <c r="J153" s="334"/>
      <c r="K153" s="334"/>
      <c r="L153" s="334"/>
      <c r="M153" s="334"/>
      <c r="N153" s="334"/>
      <c r="O153" s="148">
        <v>7</v>
      </c>
      <c r="P153" s="149"/>
      <c r="Q153" s="149"/>
      <c r="R153" s="148" t="str">
        <f t="shared" si="10"/>
        <v/>
      </c>
      <c r="S153" s="150"/>
      <c r="T153" s="150"/>
      <c r="U153" s="151" t="str">
        <f t="shared" si="19"/>
        <v/>
      </c>
      <c r="V153" s="150"/>
      <c r="W153" s="150"/>
      <c r="X153" s="150"/>
      <c r="Y153" s="152" t="str">
        <f t="shared" si="36"/>
        <v/>
      </c>
      <c r="Z153" s="153" t="str">
        <f t="shared" si="2"/>
        <v/>
      </c>
      <c r="AA153" s="151" t="str">
        <f t="shared" si="3"/>
        <v/>
      </c>
      <c r="AB153" s="153" t="str">
        <f t="shared" si="4"/>
        <v/>
      </c>
      <c r="AC153" s="151" t="str">
        <f t="shared" si="37"/>
        <v/>
      </c>
      <c r="AD153" s="154" t="str">
        <f t="shared" si="5"/>
        <v/>
      </c>
      <c r="AE153" s="150"/>
      <c r="AF153" s="150"/>
      <c r="AG153" s="149"/>
      <c r="AH153" s="156"/>
      <c r="AI153" s="156"/>
      <c r="AJ153" s="142"/>
      <c r="AK153" s="148"/>
      <c r="AL153" s="46"/>
      <c r="AM153" s="46"/>
      <c r="AN153" s="103"/>
      <c r="AO153" s="103"/>
      <c r="AP153" s="103"/>
      <c r="AQ153" s="103"/>
      <c r="AR153" s="103"/>
      <c r="AS153" s="103"/>
      <c r="AT153" s="103"/>
      <c r="AU153" s="103"/>
      <c r="AV153" s="103"/>
      <c r="AW153" s="104"/>
      <c r="AX153" s="19"/>
      <c r="AY153" s="19"/>
      <c r="AZ153" s="19"/>
      <c r="BA153" s="19"/>
      <c r="BB153" s="19"/>
      <c r="BC153" s="19"/>
      <c r="BD153" s="19"/>
      <c r="BE153" s="19"/>
      <c r="BF153" s="19"/>
      <c r="BG153" s="19"/>
      <c r="BH153" s="19"/>
      <c r="BI153" s="19"/>
      <c r="BJ153" s="19"/>
      <c r="BK153" s="19"/>
      <c r="BL153" s="19"/>
      <c r="BM153" s="19"/>
      <c r="BN153" s="19"/>
      <c r="BO153" s="19"/>
      <c r="BP153" s="19"/>
    </row>
    <row r="154" spans="1:68" ht="39" customHeight="1" x14ac:dyDescent="0.25">
      <c r="A154" s="341"/>
      <c r="B154" s="334"/>
      <c r="C154" s="334"/>
      <c r="D154" s="334"/>
      <c r="E154" s="334"/>
      <c r="F154" s="334"/>
      <c r="G154" s="334"/>
      <c r="H154" s="334"/>
      <c r="I154" s="334"/>
      <c r="J154" s="334"/>
      <c r="K154" s="334"/>
      <c r="L154" s="334"/>
      <c r="M154" s="334"/>
      <c r="N154" s="334"/>
      <c r="O154" s="148">
        <v>8</v>
      </c>
      <c r="P154" s="149"/>
      <c r="Q154" s="149"/>
      <c r="R154" s="148" t="str">
        <f t="shared" si="10"/>
        <v/>
      </c>
      <c r="S154" s="150"/>
      <c r="T154" s="150"/>
      <c r="U154" s="151" t="str">
        <f t="shared" si="19"/>
        <v/>
      </c>
      <c r="V154" s="150"/>
      <c r="W154" s="150"/>
      <c r="X154" s="150"/>
      <c r="Y154" s="152" t="str">
        <f t="shared" si="36"/>
        <v/>
      </c>
      <c r="Z154" s="153" t="str">
        <f t="shared" si="2"/>
        <v/>
      </c>
      <c r="AA154" s="151" t="str">
        <f t="shared" si="3"/>
        <v/>
      </c>
      <c r="AB154" s="153" t="str">
        <f t="shared" si="4"/>
        <v/>
      </c>
      <c r="AC154" s="151" t="str">
        <f t="shared" si="37"/>
        <v/>
      </c>
      <c r="AD154" s="154" t="str">
        <f t="shared" si="5"/>
        <v/>
      </c>
      <c r="AE154" s="150"/>
      <c r="AF154" s="150"/>
      <c r="AG154" s="149"/>
      <c r="AH154" s="156"/>
      <c r="AI154" s="156"/>
      <c r="AJ154" s="142"/>
      <c r="AK154" s="148"/>
      <c r="AL154" s="46"/>
      <c r="AM154" s="46"/>
      <c r="AN154" s="103"/>
      <c r="AO154" s="103"/>
      <c r="AP154" s="103"/>
      <c r="AQ154" s="103"/>
      <c r="AR154" s="103"/>
      <c r="AS154" s="103"/>
      <c r="AT154" s="103"/>
      <c r="AU154" s="103"/>
      <c r="AV154" s="103"/>
      <c r="AW154" s="104"/>
      <c r="AX154" s="19"/>
      <c r="AY154" s="19"/>
      <c r="AZ154" s="19"/>
      <c r="BA154" s="19"/>
      <c r="BB154" s="19"/>
      <c r="BC154" s="19"/>
      <c r="BD154" s="19"/>
      <c r="BE154" s="19"/>
      <c r="BF154" s="19"/>
      <c r="BG154" s="19"/>
      <c r="BH154" s="19"/>
      <c r="BI154" s="19"/>
      <c r="BJ154" s="19"/>
      <c r="BK154" s="19"/>
      <c r="BL154" s="19"/>
      <c r="BM154" s="19"/>
      <c r="BN154" s="19"/>
      <c r="BO154" s="19"/>
      <c r="BP154" s="19"/>
    </row>
    <row r="155" spans="1:68" ht="39" customHeight="1" x14ac:dyDescent="0.25">
      <c r="A155" s="341"/>
      <c r="B155" s="334"/>
      <c r="C155" s="334"/>
      <c r="D155" s="334"/>
      <c r="E155" s="334"/>
      <c r="F155" s="334"/>
      <c r="G155" s="334"/>
      <c r="H155" s="334"/>
      <c r="I155" s="334"/>
      <c r="J155" s="334"/>
      <c r="K155" s="334"/>
      <c r="L155" s="334"/>
      <c r="M155" s="334"/>
      <c r="N155" s="334"/>
      <c r="O155" s="148">
        <v>9</v>
      </c>
      <c r="P155" s="149"/>
      <c r="Q155" s="149"/>
      <c r="R155" s="172" t="str">
        <f t="shared" si="10"/>
        <v/>
      </c>
      <c r="S155" s="173"/>
      <c r="T155" s="173"/>
      <c r="U155" s="174" t="str">
        <f t="shared" si="19"/>
        <v/>
      </c>
      <c r="V155" s="173"/>
      <c r="W155" s="173"/>
      <c r="X155" s="173"/>
      <c r="Y155" s="175" t="str">
        <f t="shared" si="36"/>
        <v/>
      </c>
      <c r="Z155" s="176" t="str">
        <f t="shared" si="2"/>
        <v/>
      </c>
      <c r="AA155" s="174" t="str">
        <f t="shared" si="3"/>
        <v/>
      </c>
      <c r="AB155" s="176" t="str">
        <f t="shared" si="4"/>
        <v/>
      </c>
      <c r="AC155" s="174" t="str">
        <f t="shared" si="37"/>
        <v/>
      </c>
      <c r="AD155" s="177" t="str">
        <f t="shared" si="5"/>
        <v/>
      </c>
      <c r="AE155" s="173"/>
      <c r="AF155" s="173"/>
      <c r="AG155" s="149"/>
      <c r="AH155" s="156"/>
      <c r="AI155" s="156"/>
      <c r="AJ155" s="142"/>
      <c r="AK155" s="148"/>
      <c r="AL155" s="46"/>
      <c r="AM155" s="46"/>
      <c r="AN155" s="103"/>
      <c r="AO155" s="103"/>
      <c r="AP155" s="103"/>
      <c r="AQ155" s="103"/>
      <c r="AR155" s="103"/>
      <c r="AS155" s="103"/>
      <c r="AT155" s="103"/>
      <c r="AU155" s="103"/>
      <c r="AV155" s="103"/>
      <c r="AW155" s="104"/>
      <c r="AX155" s="19"/>
      <c r="AY155" s="19"/>
      <c r="AZ155" s="19"/>
      <c r="BA155" s="19"/>
      <c r="BB155" s="19"/>
      <c r="BC155" s="19"/>
      <c r="BD155" s="19"/>
      <c r="BE155" s="19"/>
      <c r="BF155" s="19"/>
      <c r="BG155" s="19"/>
      <c r="BH155" s="19"/>
      <c r="BI155" s="19"/>
      <c r="BJ155" s="19"/>
      <c r="BK155" s="19"/>
      <c r="BL155" s="19"/>
      <c r="BM155" s="19"/>
      <c r="BN155" s="19"/>
      <c r="BO155" s="19"/>
      <c r="BP155" s="19"/>
    </row>
    <row r="156" spans="1:68" ht="39" customHeight="1" x14ac:dyDescent="0.25">
      <c r="A156" s="342"/>
      <c r="B156" s="335"/>
      <c r="C156" s="335"/>
      <c r="D156" s="335"/>
      <c r="E156" s="335"/>
      <c r="F156" s="335"/>
      <c r="G156" s="335"/>
      <c r="H156" s="335"/>
      <c r="I156" s="335"/>
      <c r="J156" s="335"/>
      <c r="K156" s="335"/>
      <c r="L156" s="335"/>
      <c r="M156" s="335"/>
      <c r="N156" s="335"/>
      <c r="O156" s="157">
        <v>10</v>
      </c>
      <c r="P156" s="158"/>
      <c r="Q156" s="158"/>
      <c r="R156" s="178" t="str">
        <f t="shared" si="10"/>
        <v/>
      </c>
      <c r="S156" s="179"/>
      <c r="T156" s="179"/>
      <c r="U156" s="180" t="str">
        <f t="shared" si="19"/>
        <v/>
      </c>
      <c r="V156" s="179"/>
      <c r="W156" s="179"/>
      <c r="X156" s="179"/>
      <c r="Y156" s="181" t="str">
        <f t="shared" si="36"/>
        <v/>
      </c>
      <c r="Z156" s="182" t="str">
        <f t="shared" si="2"/>
        <v/>
      </c>
      <c r="AA156" s="180" t="str">
        <f t="shared" si="3"/>
        <v/>
      </c>
      <c r="AB156" s="182" t="str">
        <f t="shared" si="4"/>
        <v/>
      </c>
      <c r="AC156" s="180" t="str">
        <f t="shared" si="37"/>
        <v/>
      </c>
      <c r="AD156" s="183" t="str">
        <f t="shared" si="5"/>
        <v/>
      </c>
      <c r="AE156" s="179"/>
      <c r="AF156" s="179"/>
      <c r="AG156" s="158"/>
      <c r="AH156" s="160"/>
      <c r="AI156" s="160"/>
      <c r="AJ156" s="161"/>
      <c r="AK156" s="157"/>
      <c r="AL156" s="57"/>
      <c r="AM156" s="57"/>
      <c r="AN156" s="105"/>
      <c r="AO156" s="105"/>
      <c r="AP156" s="105"/>
      <c r="AQ156" s="105"/>
      <c r="AR156" s="105"/>
      <c r="AS156" s="105"/>
      <c r="AT156" s="105"/>
      <c r="AU156" s="105"/>
      <c r="AV156" s="105"/>
      <c r="AW156" s="106"/>
      <c r="AX156" s="19"/>
      <c r="AY156" s="19"/>
      <c r="AZ156" s="19"/>
      <c r="BA156" s="19"/>
      <c r="BB156" s="19"/>
      <c r="BC156" s="19"/>
      <c r="BD156" s="19"/>
      <c r="BE156" s="19"/>
      <c r="BF156" s="19"/>
      <c r="BG156" s="19"/>
      <c r="BH156" s="19"/>
      <c r="BI156" s="19"/>
      <c r="BJ156" s="19"/>
      <c r="BK156" s="19"/>
      <c r="BL156" s="19"/>
      <c r="BM156" s="19"/>
      <c r="BN156" s="19"/>
      <c r="BO156" s="19"/>
      <c r="BP156" s="19"/>
    </row>
    <row r="157" spans="1:68" ht="39" customHeight="1" x14ac:dyDescent="0.25">
      <c r="A157" s="184"/>
      <c r="B157" s="184"/>
      <c r="C157" s="393" t="s">
        <v>571</v>
      </c>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70"/>
      <c r="AL157" s="20"/>
      <c r="AM157" s="20"/>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row>
    <row r="158" spans="1:68" ht="39" customHeight="1" x14ac:dyDescent="0.25">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20"/>
      <c r="AM158" s="20"/>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row>
    <row r="159" spans="1:68" ht="39" customHeight="1" x14ac:dyDescent="0.25">
      <c r="A159" s="155"/>
      <c r="B159" s="155"/>
      <c r="C159" s="185" t="s">
        <v>572</v>
      </c>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20"/>
      <c r="AM159" s="20"/>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row>
    <row r="160" spans="1:68" ht="39" customHeight="1" x14ac:dyDescent="0.25">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20"/>
      <c r="AM160" s="20"/>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row>
    <row r="161" spans="1:68" ht="39" customHeight="1" x14ac:dyDescent="0.25">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20"/>
      <c r="AM161" s="20"/>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row>
    <row r="162" spans="1:68" ht="39" customHeight="1" x14ac:dyDescent="0.25">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20"/>
      <c r="AM162" s="20"/>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row>
    <row r="163" spans="1:68" ht="39" customHeight="1" x14ac:dyDescent="0.25">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20"/>
      <c r="AM163" s="20"/>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row>
    <row r="164" spans="1:68" ht="39" customHeight="1" x14ac:dyDescent="0.25">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20"/>
      <c r="AM164" s="20"/>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row>
    <row r="165" spans="1:68" ht="39" customHeight="1" x14ac:dyDescent="0.25">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20"/>
      <c r="AM165" s="20"/>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row>
    <row r="166" spans="1:68" ht="39" customHeight="1" x14ac:dyDescent="0.25">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20"/>
      <c r="AM166" s="20"/>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row>
    <row r="167" spans="1:68" ht="39" customHeight="1" x14ac:dyDescent="0.25">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20"/>
      <c r="AM167" s="20"/>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row>
    <row r="168" spans="1:68" ht="39" customHeight="1" x14ac:dyDescent="0.25">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20"/>
      <c r="AM168" s="20"/>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row>
    <row r="169" spans="1:68" ht="39" customHeight="1" x14ac:dyDescent="0.25">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20"/>
      <c r="AM169" s="20"/>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row>
    <row r="170" spans="1:68" ht="39" customHeight="1" x14ac:dyDescent="0.25">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20"/>
      <c r="AM170" s="20"/>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row>
    <row r="171" spans="1:68" ht="39" customHeight="1" x14ac:dyDescent="0.25">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20"/>
      <c r="AM171" s="20"/>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row>
    <row r="172" spans="1:68" ht="39" customHeight="1" x14ac:dyDescent="0.25">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20"/>
      <c r="AM172" s="20"/>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row>
    <row r="173" spans="1:68" ht="39" customHeight="1" x14ac:dyDescent="0.25">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20"/>
      <c r="AM173" s="20"/>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row>
    <row r="174" spans="1:68" ht="39" customHeight="1" x14ac:dyDescent="0.25">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20"/>
      <c r="AM174" s="20"/>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row>
    <row r="175" spans="1:68" ht="39" customHeight="1" x14ac:dyDescent="0.25">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20"/>
      <c r="AM175" s="20"/>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row>
    <row r="176" spans="1:68" ht="39" customHeight="1" x14ac:dyDescent="0.25">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20"/>
      <c r="AM176" s="20"/>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row>
    <row r="177" spans="1:68" ht="39" customHeight="1" x14ac:dyDescent="0.25">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20"/>
      <c r="AM177" s="20"/>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row>
    <row r="178" spans="1:68" ht="39" customHeight="1" x14ac:dyDescent="0.25">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20"/>
      <c r="AM178" s="20"/>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row>
    <row r="179" spans="1:68" ht="39" customHeight="1" x14ac:dyDescent="0.25">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20"/>
      <c r="AM179" s="20"/>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row>
    <row r="180" spans="1:68" ht="39" customHeight="1" x14ac:dyDescent="0.25">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20"/>
      <c r="AM180" s="20"/>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row>
    <row r="181" spans="1:68" ht="39" customHeight="1" x14ac:dyDescent="0.25">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20"/>
      <c r="AM181" s="20"/>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5"/>
    </row>
    <row r="182" spans="1:68" ht="39" customHeight="1" x14ac:dyDescent="0.25">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20"/>
      <c r="AM182" s="20"/>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5"/>
    </row>
    <row r="183" spans="1:68" ht="39" customHeight="1" x14ac:dyDescent="0.25">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20"/>
      <c r="AM183" s="20"/>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row>
    <row r="184" spans="1:68" ht="39" customHeight="1" x14ac:dyDescent="0.25">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20"/>
      <c r="AM184" s="20"/>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5"/>
    </row>
    <row r="185" spans="1:68" ht="39" customHeight="1" x14ac:dyDescent="0.25">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20"/>
      <c r="AM185" s="20"/>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row>
    <row r="186" spans="1:68" ht="39" customHeight="1" x14ac:dyDescent="0.25">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20"/>
      <c r="AM186" s="20"/>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row>
    <row r="187" spans="1:68" ht="39" customHeight="1" x14ac:dyDescent="0.25">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20"/>
      <c r="AM187" s="20"/>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row>
    <row r="188" spans="1:68" ht="39" customHeight="1" x14ac:dyDescent="0.25">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20"/>
      <c r="AM188" s="20"/>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row>
    <row r="189" spans="1:68" ht="39" customHeight="1" x14ac:dyDescent="0.25">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20"/>
      <c r="AM189" s="20"/>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row>
    <row r="190" spans="1:68" ht="39" customHeight="1" x14ac:dyDescent="0.25">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20"/>
      <c r="AM190" s="20"/>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row>
    <row r="191" spans="1:68" ht="39" customHeight="1" x14ac:dyDescent="0.25">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20"/>
      <c r="AM191" s="20"/>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row>
    <row r="192" spans="1:68" ht="39" customHeight="1" x14ac:dyDescent="0.25">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20"/>
      <c r="AM192" s="20"/>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row>
    <row r="193" spans="1:68" ht="39" customHeight="1" x14ac:dyDescent="0.25">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20"/>
      <c r="AM193" s="20"/>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row>
    <row r="194" spans="1:68" ht="39" customHeight="1" x14ac:dyDescent="0.25">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20"/>
      <c r="AM194" s="20"/>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row>
    <row r="195" spans="1:68" ht="39" customHeight="1" x14ac:dyDescent="0.25">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20"/>
      <c r="AM195" s="20"/>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row>
    <row r="196" spans="1:68" ht="39" customHeight="1" x14ac:dyDescent="0.25">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20"/>
      <c r="AM196" s="20"/>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row>
    <row r="197" spans="1:68" ht="39" customHeight="1" x14ac:dyDescent="0.25">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20"/>
      <c r="AM197" s="20"/>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row>
    <row r="198" spans="1:68" ht="39" customHeight="1" x14ac:dyDescent="0.25">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20"/>
      <c r="AM198" s="20"/>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row>
    <row r="199" spans="1:68" ht="39" customHeight="1" x14ac:dyDescent="0.25">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20"/>
      <c r="AM199" s="20"/>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row>
    <row r="200" spans="1:68" ht="39" customHeight="1" x14ac:dyDescent="0.25">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20"/>
      <c r="AM200" s="20"/>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row>
    <row r="201" spans="1:68" ht="39" customHeight="1" x14ac:dyDescent="0.25">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20"/>
      <c r="AM201" s="20"/>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row>
    <row r="202" spans="1:68" ht="39" customHeight="1" x14ac:dyDescent="0.25">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20"/>
      <c r="AM202" s="20"/>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row>
    <row r="203" spans="1:68" ht="39" customHeight="1" x14ac:dyDescent="0.25">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20"/>
      <c r="AM203" s="20"/>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row>
    <row r="204" spans="1:68" ht="39" customHeight="1" x14ac:dyDescent="0.25">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20"/>
      <c r="AM204" s="20"/>
      <c r="AN204" s="155"/>
      <c r="AO204" s="155"/>
      <c r="AP204" s="155"/>
      <c r="AQ204" s="155"/>
      <c r="AR204" s="155"/>
      <c r="AS204" s="155"/>
      <c r="AT204" s="155"/>
      <c r="AU204" s="155"/>
      <c r="AV204" s="155"/>
      <c r="AW204" s="155"/>
      <c r="AX204" s="155"/>
      <c r="AY204" s="155"/>
      <c r="AZ204" s="155"/>
      <c r="BA204" s="155"/>
      <c r="BB204" s="155"/>
      <c r="BC204" s="155"/>
      <c r="BD204" s="155"/>
      <c r="BE204" s="155"/>
      <c r="BF204" s="155"/>
      <c r="BG204" s="155"/>
      <c r="BH204" s="155"/>
      <c r="BI204" s="155"/>
      <c r="BJ204" s="155"/>
      <c r="BK204" s="155"/>
      <c r="BL204" s="155"/>
      <c r="BM204" s="155"/>
      <c r="BN204" s="155"/>
      <c r="BO204" s="155"/>
      <c r="BP204" s="155"/>
    </row>
    <row r="205" spans="1:68" ht="39" customHeight="1" x14ac:dyDescent="0.25">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20"/>
      <c r="AM205" s="20"/>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row>
    <row r="206" spans="1:68" ht="39" customHeight="1" x14ac:dyDescent="0.25">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20"/>
      <c r="AM206" s="20"/>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row>
    <row r="207" spans="1:68" ht="39" customHeight="1" x14ac:dyDescent="0.25">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20"/>
      <c r="AM207" s="20"/>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row>
    <row r="208" spans="1:68" ht="39" customHeight="1" x14ac:dyDescent="0.25">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20"/>
      <c r="AM208" s="20"/>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row>
    <row r="209" spans="1:68" ht="39" customHeight="1" x14ac:dyDescent="0.25">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20"/>
      <c r="AM209" s="20"/>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row>
    <row r="210" spans="1:68" ht="39" customHeight="1" x14ac:dyDescent="0.25">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20"/>
      <c r="AM210" s="20"/>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row>
    <row r="211" spans="1:68" ht="39" customHeight="1" x14ac:dyDescent="0.25">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20"/>
      <c r="AM211" s="20"/>
      <c r="AN211" s="155"/>
      <c r="AO211" s="155"/>
      <c r="AP211" s="155"/>
      <c r="AQ211" s="155"/>
      <c r="AR211" s="155"/>
      <c r="AS211" s="155"/>
      <c r="AT211" s="155"/>
      <c r="AU211" s="155"/>
      <c r="AV211" s="155"/>
      <c r="AW211" s="155"/>
      <c r="AX211" s="155"/>
      <c r="AY211" s="155"/>
      <c r="AZ211" s="155"/>
      <c r="BA211" s="155"/>
      <c r="BB211" s="155"/>
      <c r="BC211" s="155"/>
      <c r="BD211" s="155"/>
      <c r="BE211" s="155"/>
      <c r="BF211" s="155"/>
      <c r="BG211" s="155"/>
      <c r="BH211" s="155"/>
      <c r="BI211" s="155"/>
      <c r="BJ211" s="155"/>
      <c r="BK211" s="155"/>
      <c r="BL211" s="155"/>
      <c r="BM211" s="155"/>
      <c r="BN211" s="155"/>
      <c r="BO211" s="155"/>
      <c r="BP211" s="155"/>
    </row>
    <row r="212" spans="1:68" ht="39" customHeight="1" x14ac:dyDescent="0.25">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20"/>
      <c r="AM212" s="20"/>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row>
    <row r="213" spans="1:68" ht="39" customHeight="1" x14ac:dyDescent="0.25">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20"/>
      <c r="AM213" s="20"/>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row>
    <row r="214" spans="1:68" ht="39" customHeight="1" x14ac:dyDescent="0.25">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20"/>
      <c r="AM214" s="20"/>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row>
    <row r="215" spans="1:68" ht="39" customHeight="1" x14ac:dyDescent="0.25">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20"/>
      <c r="AM215" s="20"/>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row>
    <row r="216" spans="1:68" ht="39" customHeight="1" x14ac:dyDescent="0.25">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20"/>
      <c r="AM216" s="20"/>
      <c r="AN216" s="155"/>
      <c r="AO216" s="155"/>
      <c r="AP216" s="155"/>
      <c r="AQ216" s="155"/>
      <c r="AR216" s="155"/>
      <c r="AS216" s="155"/>
      <c r="AT216" s="155"/>
      <c r="AU216" s="155"/>
      <c r="AV216" s="155"/>
      <c r="AW216" s="155"/>
      <c r="AX216" s="155"/>
      <c r="AY216" s="155"/>
      <c r="AZ216" s="155"/>
      <c r="BA216" s="155"/>
      <c r="BB216" s="155"/>
      <c r="BC216" s="155"/>
      <c r="BD216" s="155"/>
      <c r="BE216" s="155"/>
      <c r="BF216" s="155"/>
      <c r="BG216" s="155"/>
      <c r="BH216" s="155"/>
      <c r="BI216" s="155"/>
      <c r="BJ216" s="155"/>
      <c r="BK216" s="155"/>
      <c r="BL216" s="155"/>
      <c r="BM216" s="155"/>
      <c r="BN216" s="155"/>
      <c r="BO216" s="155"/>
      <c r="BP216" s="155"/>
    </row>
    <row r="217" spans="1:68" ht="39" customHeight="1" x14ac:dyDescent="0.25">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20"/>
      <c r="AM217" s="20"/>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row>
    <row r="218" spans="1:68" ht="39" customHeight="1" x14ac:dyDescent="0.25">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20"/>
      <c r="AM218" s="20"/>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row>
    <row r="219" spans="1:68" ht="39" customHeight="1" x14ac:dyDescent="0.25">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20"/>
      <c r="AM219" s="20"/>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row>
    <row r="220" spans="1:68" ht="39" customHeight="1" x14ac:dyDescent="0.25">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20"/>
      <c r="AM220" s="20"/>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row>
    <row r="221" spans="1:68" ht="39" customHeight="1" x14ac:dyDescent="0.25">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20"/>
      <c r="AM221" s="20"/>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row>
    <row r="222" spans="1:68" ht="39" customHeight="1" x14ac:dyDescent="0.25">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20"/>
      <c r="AM222" s="20"/>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row>
    <row r="223" spans="1:68" ht="39" customHeight="1" x14ac:dyDescent="0.25">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20"/>
      <c r="AM223" s="20"/>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row>
    <row r="224" spans="1:68" ht="39" customHeight="1" x14ac:dyDescent="0.25">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20"/>
      <c r="AM224" s="20"/>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row>
    <row r="225" spans="1:68" ht="39" customHeight="1" x14ac:dyDescent="0.25">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20"/>
      <c r="AM225" s="20"/>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row>
    <row r="226" spans="1:68" ht="39" customHeight="1" x14ac:dyDescent="0.25">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20"/>
      <c r="AM226" s="20"/>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row>
    <row r="227" spans="1:68" ht="39" customHeight="1" x14ac:dyDescent="0.25">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20"/>
      <c r="AM227" s="20"/>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row>
    <row r="228" spans="1:68" ht="39" customHeight="1" x14ac:dyDescent="0.25">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20"/>
      <c r="AM228" s="20"/>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row>
    <row r="229" spans="1:68" ht="39" customHeight="1" x14ac:dyDescent="0.25">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20"/>
      <c r="AM229" s="20"/>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row>
    <row r="230" spans="1:68" ht="39" customHeight="1" x14ac:dyDescent="0.25">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20"/>
      <c r="AM230" s="20"/>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row>
    <row r="231" spans="1:68" ht="39" customHeight="1" x14ac:dyDescent="0.25">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20"/>
      <c r="AM231" s="20"/>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row>
    <row r="232" spans="1:68" ht="39" customHeight="1" x14ac:dyDescent="0.25">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20"/>
      <c r="AM232" s="20"/>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row>
    <row r="233" spans="1:68" ht="39" customHeight="1" x14ac:dyDescent="0.25">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20"/>
      <c r="AM233" s="20"/>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row>
    <row r="234" spans="1:68" ht="39" customHeight="1" x14ac:dyDescent="0.25">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20"/>
      <c r="AM234" s="20"/>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row>
    <row r="235" spans="1:68" ht="39" customHeight="1" x14ac:dyDescent="0.25">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20"/>
      <c r="AM235" s="20"/>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row>
    <row r="236" spans="1:68" ht="39" customHeight="1" x14ac:dyDescent="0.25">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20"/>
      <c r="AM236" s="20"/>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row>
    <row r="237" spans="1:68" ht="39" customHeight="1" x14ac:dyDescent="0.25">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20"/>
      <c r="AM237" s="20"/>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row>
    <row r="238" spans="1:68" ht="39" customHeight="1" x14ac:dyDescent="0.25">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20"/>
      <c r="AM238" s="20"/>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row>
    <row r="239" spans="1:68" ht="39" customHeight="1" x14ac:dyDescent="0.25">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20"/>
      <c r="AM239" s="20"/>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row>
    <row r="240" spans="1:68" ht="39" customHeight="1" x14ac:dyDescent="0.25">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20"/>
      <c r="AM240" s="20"/>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row>
    <row r="241" spans="1:68" ht="39" customHeight="1" x14ac:dyDescent="0.25">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20"/>
      <c r="AM241" s="20"/>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row>
    <row r="242" spans="1:68" ht="39" customHeight="1" x14ac:dyDescent="0.25">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20"/>
      <c r="AM242" s="20"/>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row>
    <row r="243" spans="1:68" ht="39" customHeight="1" x14ac:dyDescent="0.25">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20"/>
      <c r="AM243" s="20"/>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row>
    <row r="244" spans="1:68" ht="39" customHeight="1" x14ac:dyDescent="0.25">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20"/>
      <c r="AM244" s="20"/>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row>
    <row r="245" spans="1:68" ht="39" customHeight="1" x14ac:dyDescent="0.25">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20"/>
      <c r="AM245" s="20"/>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row>
    <row r="246" spans="1:68" ht="39" customHeight="1" x14ac:dyDescent="0.25">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20"/>
      <c r="AM246" s="20"/>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row>
    <row r="247" spans="1:68" ht="39" customHeight="1" x14ac:dyDescent="0.25">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20"/>
      <c r="AM247" s="20"/>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row>
    <row r="248" spans="1:68" ht="39" customHeight="1" x14ac:dyDescent="0.25">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20"/>
      <c r="AM248" s="20"/>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row>
    <row r="249" spans="1:68" ht="39" customHeight="1" x14ac:dyDescent="0.25">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20"/>
      <c r="AM249" s="20"/>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row>
    <row r="250" spans="1:68" ht="39" customHeight="1" x14ac:dyDescent="0.25">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20"/>
      <c r="AM250" s="20"/>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row>
    <row r="251" spans="1:68" ht="39" customHeight="1" x14ac:dyDescent="0.25">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20"/>
      <c r="AM251" s="20"/>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row>
    <row r="252" spans="1:68" ht="39" customHeight="1" x14ac:dyDescent="0.25">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20"/>
      <c r="AM252" s="20"/>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row>
    <row r="253" spans="1:68" ht="39" customHeight="1" x14ac:dyDescent="0.25">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20"/>
      <c r="AM253" s="20"/>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row>
    <row r="254" spans="1:68" ht="39" customHeight="1" x14ac:dyDescent="0.25">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20"/>
      <c r="AM254" s="20"/>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row>
    <row r="255" spans="1:68" ht="39" customHeight="1" x14ac:dyDescent="0.25">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20"/>
      <c r="AM255" s="20"/>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row>
    <row r="256" spans="1:68" ht="39" customHeight="1" x14ac:dyDescent="0.25">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20"/>
      <c r="AM256" s="20"/>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row>
    <row r="257" spans="1:68" ht="39" customHeight="1" x14ac:dyDescent="0.25">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20"/>
      <c r="AM257" s="20"/>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row>
    <row r="258" spans="1:68" ht="39" customHeight="1" x14ac:dyDescent="0.25">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20"/>
      <c r="AM258" s="20"/>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row>
    <row r="259" spans="1:68" ht="39" customHeight="1" x14ac:dyDescent="0.25">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20"/>
      <c r="AM259" s="20"/>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row>
    <row r="260" spans="1:68" ht="39" customHeight="1" x14ac:dyDescent="0.25">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20"/>
      <c r="AM260" s="20"/>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row>
    <row r="261" spans="1:68" ht="39" customHeight="1" x14ac:dyDescent="0.25">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20"/>
      <c r="AM261" s="20"/>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row>
    <row r="262" spans="1:68" ht="39" customHeight="1" x14ac:dyDescent="0.25">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20"/>
      <c r="AM262" s="20"/>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row>
    <row r="263" spans="1:68" ht="39" customHeight="1" x14ac:dyDescent="0.25">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20"/>
      <c r="AM263" s="20"/>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row>
    <row r="264" spans="1:68" ht="39" customHeight="1" x14ac:dyDescent="0.25">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20"/>
      <c r="AM264" s="20"/>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row>
    <row r="265" spans="1:68" ht="39" customHeight="1" x14ac:dyDescent="0.25">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20"/>
      <c r="AM265" s="20"/>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row>
    <row r="266" spans="1:68" ht="39" customHeight="1" x14ac:dyDescent="0.25">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20"/>
      <c r="AM266" s="20"/>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row>
    <row r="267" spans="1:68" ht="39" customHeight="1" x14ac:dyDescent="0.25">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20"/>
      <c r="AM267" s="20"/>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row>
    <row r="268" spans="1:68" ht="39" customHeight="1" x14ac:dyDescent="0.25">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20"/>
      <c r="AM268" s="20"/>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row>
    <row r="269" spans="1:68" ht="39" customHeight="1" x14ac:dyDescent="0.25">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20"/>
      <c r="AM269" s="20"/>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row>
    <row r="270" spans="1:68" ht="39" customHeight="1" x14ac:dyDescent="0.25">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20"/>
      <c r="AM270" s="20"/>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row>
    <row r="271" spans="1:68" ht="39" customHeight="1" x14ac:dyDescent="0.25">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20"/>
      <c r="AM271" s="20"/>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row>
    <row r="272" spans="1:68" ht="39" customHeight="1" x14ac:dyDescent="0.25">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20"/>
      <c r="AM272" s="20"/>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row>
    <row r="273" spans="1:68" ht="39" customHeight="1" x14ac:dyDescent="0.25">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20"/>
      <c r="AM273" s="20"/>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row>
    <row r="274" spans="1:68" ht="39" customHeight="1" x14ac:dyDescent="0.25">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20"/>
      <c r="AM274" s="20"/>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row>
    <row r="275" spans="1:68" ht="39" customHeight="1" x14ac:dyDescent="0.25">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20"/>
      <c r="AM275" s="20"/>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row>
    <row r="276" spans="1:68" ht="39" customHeight="1" x14ac:dyDescent="0.25">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20"/>
      <c r="AM276" s="20"/>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row>
    <row r="277" spans="1:68" ht="39" customHeight="1" x14ac:dyDescent="0.25">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20"/>
      <c r="AM277" s="20"/>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row>
    <row r="278" spans="1:68" ht="39" customHeight="1" x14ac:dyDescent="0.25">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20"/>
      <c r="AM278" s="20"/>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row>
    <row r="279" spans="1:68" ht="39" customHeight="1" x14ac:dyDescent="0.25">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20"/>
      <c r="AM279" s="20"/>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row>
    <row r="280" spans="1:68" ht="39" customHeight="1" x14ac:dyDescent="0.25">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20"/>
      <c r="AM280" s="20"/>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row>
    <row r="281" spans="1:68" ht="39" customHeight="1" x14ac:dyDescent="0.25">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20"/>
      <c r="AM281" s="20"/>
      <c r="AN281" s="155"/>
      <c r="AO281" s="155"/>
      <c r="AP281" s="155"/>
      <c r="AQ281" s="155"/>
      <c r="AR281" s="155"/>
      <c r="AS281" s="155"/>
      <c r="AT281" s="155"/>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row>
    <row r="282" spans="1:68" ht="39" customHeight="1" x14ac:dyDescent="0.25">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20"/>
      <c r="AM282" s="20"/>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row>
    <row r="283" spans="1:68" ht="39" customHeight="1" x14ac:dyDescent="0.25">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20"/>
      <c r="AM283" s="20"/>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row>
    <row r="284" spans="1:68" ht="39" customHeight="1" x14ac:dyDescent="0.25">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20"/>
      <c r="AM284" s="20"/>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row>
    <row r="285" spans="1:68" ht="39" customHeight="1" x14ac:dyDescent="0.25">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20"/>
      <c r="AM285" s="20"/>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row>
    <row r="286" spans="1:68" ht="39" customHeight="1" x14ac:dyDescent="0.25">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20"/>
      <c r="AM286" s="20"/>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row>
    <row r="287" spans="1:68" ht="39" customHeight="1" x14ac:dyDescent="0.25">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20"/>
      <c r="AM287" s="20"/>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row>
    <row r="288" spans="1:68" ht="39" customHeight="1" x14ac:dyDescent="0.25">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20"/>
      <c r="AM288" s="20"/>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row>
    <row r="289" spans="1:68" ht="39" customHeight="1" x14ac:dyDescent="0.25">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20"/>
      <c r="AM289" s="20"/>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row>
    <row r="290" spans="1:68" ht="39" customHeight="1" x14ac:dyDescent="0.25">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20"/>
      <c r="AM290" s="20"/>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row>
    <row r="291" spans="1:68" ht="39" customHeight="1" x14ac:dyDescent="0.25">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20"/>
      <c r="AM291" s="20"/>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row>
    <row r="292" spans="1:68" ht="39" customHeight="1" x14ac:dyDescent="0.25">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20"/>
      <c r="AM292" s="20"/>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row>
    <row r="293" spans="1:68" ht="39" customHeight="1" x14ac:dyDescent="0.25">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20"/>
      <c r="AM293" s="20"/>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row>
    <row r="294" spans="1:68" ht="39" customHeight="1" x14ac:dyDescent="0.25">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20"/>
      <c r="AM294" s="20"/>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row>
    <row r="295" spans="1:68" ht="39" customHeight="1" x14ac:dyDescent="0.25">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20"/>
      <c r="AM295" s="20"/>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row>
    <row r="296" spans="1:68" ht="39" customHeight="1" x14ac:dyDescent="0.25">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20"/>
      <c r="AM296" s="20"/>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row>
    <row r="297" spans="1:68" ht="39" customHeight="1" x14ac:dyDescent="0.25">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20"/>
      <c r="AM297" s="20"/>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row>
    <row r="298" spans="1:68" ht="39" customHeight="1" x14ac:dyDescent="0.25">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20"/>
      <c r="AM298" s="20"/>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row>
    <row r="299" spans="1:68" ht="39" customHeight="1" x14ac:dyDescent="0.25">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20"/>
      <c r="AM299" s="20"/>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row>
    <row r="300" spans="1:68" ht="39" customHeight="1" x14ac:dyDescent="0.25">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20"/>
      <c r="AM300" s="20"/>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row>
    <row r="301" spans="1:68" ht="39" customHeight="1" x14ac:dyDescent="0.25">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20"/>
      <c r="AM301" s="20"/>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row>
    <row r="302" spans="1:68" ht="39" customHeight="1" x14ac:dyDescent="0.25">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20"/>
      <c r="AM302" s="20"/>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row>
    <row r="303" spans="1:68" ht="39" customHeight="1" x14ac:dyDescent="0.25">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20"/>
      <c r="AM303" s="20"/>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row>
    <row r="304" spans="1:68" ht="39" customHeight="1" x14ac:dyDescent="0.25">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20"/>
      <c r="AM304" s="20"/>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row>
    <row r="305" spans="1:68" ht="39" customHeight="1" x14ac:dyDescent="0.25">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20"/>
      <c r="AM305" s="20"/>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row>
    <row r="306" spans="1:68" ht="39" customHeight="1" x14ac:dyDescent="0.25">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20"/>
      <c r="AM306" s="20"/>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row>
    <row r="307" spans="1:68" ht="39" customHeight="1" x14ac:dyDescent="0.25">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20"/>
      <c r="AM307" s="20"/>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row>
    <row r="308" spans="1:68" ht="39" customHeight="1" x14ac:dyDescent="0.25">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20"/>
      <c r="AM308" s="20"/>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row>
    <row r="309" spans="1:68" ht="39" customHeight="1" x14ac:dyDescent="0.25">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20"/>
      <c r="AM309" s="20"/>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row>
    <row r="310" spans="1:68" ht="39" customHeight="1" x14ac:dyDescent="0.25">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20"/>
      <c r="AM310" s="20"/>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row>
    <row r="311" spans="1:68" ht="39" customHeight="1" x14ac:dyDescent="0.25">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20"/>
      <c r="AM311" s="20"/>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row>
    <row r="312" spans="1:68" ht="39" customHeight="1" x14ac:dyDescent="0.25">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20"/>
      <c r="AM312" s="20"/>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row>
    <row r="313" spans="1:68" ht="39" customHeight="1" x14ac:dyDescent="0.25">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20"/>
      <c r="AM313" s="20"/>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row>
    <row r="314" spans="1:68" ht="39" customHeight="1" x14ac:dyDescent="0.25">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20"/>
      <c r="AM314" s="20"/>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row>
    <row r="315" spans="1:68" ht="39" customHeight="1" x14ac:dyDescent="0.25">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20"/>
      <c r="AM315" s="20"/>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row>
    <row r="316" spans="1:68" ht="39" customHeight="1" x14ac:dyDescent="0.25">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20"/>
      <c r="AM316" s="20"/>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row>
    <row r="317" spans="1:68" ht="39" customHeight="1" x14ac:dyDescent="0.25">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20"/>
      <c r="AM317" s="20"/>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row>
    <row r="318" spans="1:68" ht="39" customHeight="1" x14ac:dyDescent="0.25">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20"/>
      <c r="AM318" s="20"/>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row>
    <row r="319" spans="1:68" ht="39" customHeight="1" x14ac:dyDescent="0.25">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20"/>
      <c r="AM319" s="20"/>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row>
    <row r="320" spans="1:68" ht="39" customHeight="1" x14ac:dyDescent="0.25">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20"/>
      <c r="AM320" s="20"/>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row>
    <row r="321" spans="1:68" ht="39" customHeight="1" x14ac:dyDescent="0.25">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20"/>
      <c r="AM321" s="20"/>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row>
    <row r="322" spans="1:68" ht="39" customHeight="1" x14ac:dyDescent="0.25">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20"/>
      <c r="AM322" s="20"/>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row>
    <row r="323" spans="1:68" ht="39" customHeight="1" x14ac:dyDescent="0.25">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20"/>
      <c r="AM323" s="20"/>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row>
    <row r="324" spans="1:68" ht="39" customHeight="1" x14ac:dyDescent="0.25">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20"/>
      <c r="AM324" s="20"/>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row>
    <row r="325" spans="1:68" ht="39" customHeight="1" x14ac:dyDescent="0.25">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20"/>
      <c r="AM325" s="20"/>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row>
    <row r="326" spans="1:68" ht="39" customHeight="1" x14ac:dyDescent="0.25">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20"/>
      <c r="AM326" s="20"/>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row>
    <row r="327" spans="1:68" ht="39" customHeight="1" x14ac:dyDescent="0.25">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20"/>
      <c r="AM327" s="20"/>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row>
    <row r="328" spans="1:68" ht="39" customHeight="1" x14ac:dyDescent="0.25">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20"/>
      <c r="AM328" s="20"/>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row>
    <row r="329" spans="1:68" ht="39" customHeight="1" x14ac:dyDescent="0.25">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20"/>
      <c r="AM329" s="20"/>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row>
    <row r="330" spans="1:68" ht="39" customHeight="1" x14ac:dyDescent="0.25">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20"/>
      <c r="AM330" s="20"/>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row>
    <row r="331" spans="1:68" ht="39" customHeight="1" x14ac:dyDescent="0.25">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20"/>
      <c r="AM331" s="20"/>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row>
    <row r="332" spans="1:68" ht="39" customHeight="1" x14ac:dyDescent="0.25">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20"/>
      <c r="AM332" s="20"/>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row>
    <row r="333" spans="1:68" ht="39" customHeight="1" x14ac:dyDescent="0.25">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20"/>
      <c r="AM333" s="20"/>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row>
    <row r="334" spans="1:68" ht="39" customHeight="1" x14ac:dyDescent="0.25">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20"/>
      <c r="AM334" s="20"/>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row>
    <row r="335" spans="1:68" ht="39" customHeight="1" x14ac:dyDescent="0.25">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20"/>
      <c r="AM335" s="20"/>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row>
    <row r="336" spans="1:68" ht="39" customHeight="1" x14ac:dyDescent="0.25">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20"/>
      <c r="AM336" s="20"/>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row>
    <row r="337" spans="1:68" ht="39" customHeight="1" x14ac:dyDescent="0.25">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20"/>
      <c r="AM337" s="20"/>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row>
    <row r="338" spans="1:68" ht="39" customHeight="1" x14ac:dyDescent="0.25">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20"/>
      <c r="AM338" s="20"/>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row>
    <row r="339" spans="1:68" ht="39" customHeight="1" x14ac:dyDescent="0.25">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20"/>
      <c r="AM339" s="20"/>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row>
    <row r="340" spans="1:68" ht="39" customHeight="1" x14ac:dyDescent="0.25">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20"/>
      <c r="AM340" s="20"/>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row>
    <row r="341" spans="1:68" ht="39" customHeight="1" x14ac:dyDescent="0.25">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20"/>
      <c r="AM341" s="20"/>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row>
    <row r="342" spans="1:68" ht="39" customHeight="1" x14ac:dyDescent="0.25">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20"/>
      <c r="AM342" s="20"/>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row>
    <row r="343" spans="1:68" ht="39" customHeight="1" x14ac:dyDescent="0.25">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20"/>
      <c r="AM343" s="20"/>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row>
    <row r="344" spans="1:68" ht="39" customHeight="1" x14ac:dyDescent="0.25">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20"/>
      <c r="AM344" s="20"/>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row>
    <row r="345" spans="1:68" ht="39" customHeight="1" x14ac:dyDescent="0.25">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20"/>
      <c r="AM345" s="20"/>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row>
    <row r="346" spans="1:68" ht="39" customHeight="1" x14ac:dyDescent="0.25">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20"/>
      <c r="AM346" s="20"/>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row>
    <row r="347" spans="1:68" ht="39" customHeight="1" x14ac:dyDescent="0.25">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20"/>
      <c r="AM347" s="20"/>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row>
    <row r="348" spans="1:68" ht="39" customHeight="1" x14ac:dyDescent="0.25">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20"/>
      <c r="AM348" s="20"/>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row>
    <row r="349" spans="1:68" ht="39" customHeight="1" x14ac:dyDescent="0.25">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20"/>
      <c r="AM349" s="20"/>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row>
    <row r="350" spans="1:68" ht="39" customHeight="1" x14ac:dyDescent="0.25">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20"/>
      <c r="AM350" s="20"/>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row>
    <row r="351" spans="1:68" ht="39" customHeight="1" x14ac:dyDescent="0.25">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20"/>
      <c r="AM351" s="20"/>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row>
    <row r="352" spans="1:68" ht="39" customHeight="1" x14ac:dyDescent="0.25">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20"/>
      <c r="AM352" s="20"/>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row>
    <row r="353" spans="1:68" ht="39" customHeight="1" x14ac:dyDescent="0.25">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20"/>
      <c r="AM353" s="20"/>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row>
    <row r="354" spans="1:68" ht="39" customHeight="1" x14ac:dyDescent="0.25">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20"/>
      <c r="AM354" s="20"/>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row>
    <row r="355" spans="1:68" ht="39" customHeight="1" x14ac:dyDescent="0.25">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20"/>
      <c r="AM355" s="20"/>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row>
    <row r="356" spans="1:68" ht="39" customHeight="1" x14ac:dyDescent="0.25">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20"/>
      <c r="AM356" s="20"/>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row>
    <row r="357" spans="1:68" ht="39" customHeight="1" x14ac:dyDescent="0.25">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20"/>
      <c r="AM357" s="20"/>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row>
    <row r="358" spans="1:68" ht="39" customHeight="1" x14ac:dyDescent="0.25">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20"/>
      <c r="AM358" s="20"/>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row>
    <row r="359" spans="1:68" ht="39" customHeight="1" x14ac:dyDescent="0.25">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20"/>
      <c r="AM359" s="20"/>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row>
    <row r="360" spans="1:68" ht="39" customHeight="1" x14ac:dyDescent="0.25">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20"/>
      <c r="AM360" s="20"/>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row>
    <row r="361" spans="1:68" ht="39" customHeight="1" x14ac:dyDescent="0.25">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20"/>
      <c r="AM361" s="20"/>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row>
    <row r="362" spans="1:68" ht="39" customHeight="1" x14ac:dyDescent="0.25">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20"/>
      <c r="AM362" s="20"/>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row>
    <row r="363" spans="1:68" ht="39" customHeight="1" x14ac:dyDescent="0.25">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20"/>
      <c r="AM363" s="20"/>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row>
    <row r="364" spans="1:68" ht="39" customHeight="1" x14ac:dyDescent="0.25">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20"/>
      <c r="AM364" s="20"/>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row>
    <row r="365" spans="1:68" ht="39" customHeight="1" x14ac:dyDescent="0.25">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20"/>
      <c r="AM365" s="20"/>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row>
    <row r="366" spans="1:68" ht="39" customHeight="1" x14ac:dyDescent="0.25">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20"/>
      <c r="AM366" s="20"/>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row>
    <row r="367" spans="1:68" ht="39" customHeight="1" x14ac:dyDescent="0.25">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20"/>
      <c r="AM367" s="20"/>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row>
    <row r="368" spans="1:68" ht="39" customHeight="1" x14ac:dyDescent="0.25">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20"/>
      <c r="AM368" s="20"/>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row>
    <row r="369" spans="1:68" ht="39" customHeight="1" x14ac:dyDescent="0.25">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20"/>
      <c r="AM369" s="20"/>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row>
    <row r="370" spans="1:68" ht="39" customHeight="1" x14ac:dyDescent="0.25">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20"/>
      <c r="AM370" s="20"/>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row>
    <row r="371" spans="1:68" ht="39" customHeight="1" x14ac:dyDescent="0.25">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20"/>
      <c r="AM371" s="20"/>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row>
    <row r="372" spans="1:68" ht="39" customHeight="1" x14ac:dyDescent="0.25">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20"/>
      <c r="AM372" s="20"/>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row>
    <row r="373" spans="1:68" ht="39" customHeight="1" x14ac:dyDescent="0.25">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20"/>
      <c r="AM373" s="20"/>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row>
    <row r="374" spans="1:68" ht="39" customHeight="1" x14ac:dyDescent="0.25">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20"/>
      <c r="AM374" s="20"/>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row>
    <row r="375" spans="1:68" ht="39" customHeight="1" x14ac:dyDescent="0.25">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20"/>
      <c r="AM375" s="20"/>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row>
    <row r="376" spans="1:68" ht="39" customHeight="1" x14ac:dyDescent="0.25">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20"/>
      <c r="AM376" s="20"/>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row>
    <row r="377" spans="1:68" ht="39" customHeight="1" x14ac:dyDescent="0.25">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20"/>
      <c r="AM377" s="20"/>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row>
    <row r="378" spans="1:68" ht="39" customHeight="1" x14ac:dyDescent="0.25">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20"/>
      <c r="AM378" s="20"/>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row>
    <row r="379" spans="1:68" ht="39" customHeight="1" x14ac:dyDescent="0.25">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20"/>
      <c r="AM379" s="20"/>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row>
    <row r="380" spans="1:68" ht="39" customHeight="1" x14ac:dyDescent="0.25">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20"/>
      <c r="AM380" s="20"/>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row>
    <row r="381" spans="1:68" ht="39" customHeight="1" x14ac:dyDescent="0.25">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20"/>
      <c r="AM381" s="20"/>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row>
    <row r="382" spans="1:68" ht="39" customHeight="1" x14ac:dyDescent="0.25">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20"/>
      <c r="AM382" s="20"/>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row>
    <row r="383" spans="1:68" ht="39" customHeight="1" x14ac:dyDescent="0.25">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20"/>
      <c r="AM383" s="20"/>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row>
    <row r="384" spans="1:68" ht="39" customHeight="1" x14ac:dyDescent="0.25">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20"/>
      <c r="AM384" s="20"/>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row>
    <row r="385" spans="1:68" ht="39" customHeight="1" x14ac:dyDescent="0.25">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20"/>
      <c r="AM385" s="20"/>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row>
    <row r="386" spans="1:68" ht="39" customHeight="1" x14ac:dyDescent="0.25">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20"/>
      <c r="AM386" s="20"/>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row>
    <row r="387" spans="1:68" ht="39" customHeight="1" x14ac:dyDescent="0.25">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20"/>
      <c r="AM387" s="20"/>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row>
    <row r="388" spans="1:68" ht="39" customHeight="1" x14ac:dyDescent="0.25">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20"/>
      <c r="AM388" s="20"/>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row>
    <row r="389" spans="1:68" ht="39" customHeight="1" x14ac:dyDescent="0.25">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20"/>
      <c r="AM389" s="20"/>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row>
    <row r="390" spans="1:68" ht="39" customHeight="1" x14ac:dyDescent="0.25">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20"/>
      <c r="AM390" s="20"/>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row>
    <row r="391" spans="1:68" ht="39" customHeight="1" x14ac:dyDescent="0.25">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20"/>
      <c r="AM391" s="20"/>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row>
    <row r="392" spans="1:68" ht="39" customHeight="1" x14ac:dyDescent="0.25">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20"/>
      <c r="AM392" s="20"/>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row>
    <row r="393" spans="1:68" ht="39" customHeight="1" x14ac:dyDescent="0.25">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20"/>
      <c r="AM393" s="20"/>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row>
    <row r="394" spans="1:68" ht="39" customHeight="1" x14ac:dyDescent="0.25">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20"/>
      <c r="AM394" s="20"/>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row>
    <row r="395" spans="1:68" ht="39" customHeight="1" x14ac:dyDescent="0.25">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20"/>
      <c r="AM395" s="20"/>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row>
    <row r="396" spans="1:68" ht="39" customHeight="1" x14ac:dyDescent="0.25">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20"/>
      <c r="AM396" s="20"/>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row>
    <row r="397" spans="1:68" ht="39" customHeight="1" x14ac:dyDescent="0.25">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20"/>
      <c r="AM397" s="20"/>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row>
    <row r="398" spans="1:68" ht="39" customHeight="1" x14ac:dyDescent="0.25">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20"/>
      <c r="AM398" s="20"/>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row>
    <row r="399" spans="1:68" ht="39" customHeight="1" x14ac:dyDescent="0.25">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20"/>
      <c r="AM399" s="20"/>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row>
    <row r="400" spans="1:68" ht="39" customHeight="1" x14ac:dyDescent="0.25">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20"/>
      <c r="AM400" s="20"/>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row>
    <row r="401" spans="1:68" ht="39" customHeight="1" x14ac:dyDescent="0.25">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20"/>
      <c r="AM401" s="20"/>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row>
    <row r="402" spans="1:68" ht="39" customHeight="1" x14ac:dyDescent="0.25">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20"/>
      <c r="AM402" s="20"/>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row>
    <row r="403" spans="1:68" ht="39" customHeight="1" x14ac:dyDescent="0.25">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20"/>
      <c r="AM403" s="20"/>
      <c r="AN403" s="155"/>
      <c r="AO403" s="155"/>
      <c r="AP403" s="155"/>
      <c r="AQ403" s="155"/>
      <c r="AR403" s="155"/>
      <c r="AS403" s="155"/>
      <c r="AT403" s="155"/>
      <c r="AU403" s="155"/>
      <c r="AV403" s="155"/>
      <c r="AW403" s="155"/>
      <c r="AX403" s="155"/>
      <c r="AY403" s="155"/>
      <c r="AZ403" s="155"/>
      <c r="BA403" s="155"/>
      <c r="BB403" s="155"/>
      <c r="BC403" s="155"/>
      <c r="BD403" s="155"/>
      <c r="BE403" s="155"/>
      <c r="BF403" s="155"/>
      <c r="BG403" s="155"/>
      <c r="BH403" s="155"/>
      <c r="BI403" s="155"/>
      <c r="BJ403" s="155"/>
      <c r="BK403" s="155"/>
      <c r="BL403" s="155"/>
      <c r="BM403" s="155"/>
      <c r="BN403" s="155"/>
      <c r="BO403" s="155"/>
      <c r="BP403" s="155"/>
    </row>
    <row r="404" spans="1:68" ht="39" customHeight="1" x14ac:dyDescent="0.25">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20"/>
      <c r="AM404" s="20"/>
      <c r="AN404" s="155"/>
      <c r="AO404" s="155"/>
      <c r="AP404" s="155"/>
      <c r="AQ404" s="155"/>
      <c r="AR404" s="155"/>
      <c r="AS404" s="155"/>
      <c r="AT404" s="155"/>
      <c r="AU404" s="155"/>
      <c r="AV404" s="155"/>
      <c r="AW404" s="155"/>
      <c r="AX404" s="155"/>
      <c r="AY404" s="155"/>
      <c r="AZ404" s="155"/>
      <c r="BA404" s="155"/>
      <c r="BB404" s="155"/>
      <c r="BC404" s="155"/>
      <c r="BD404" s="155"/>
      <c r="BE404" s="155"/>
      <c r="BF404" s="155"/>
      <c r="BG404" s="155"/>
      <c r="BH404" s="155"/>
      <c r="BI404" s="155"/>
      <c r="BJ404" s="155"/>
      <c r="BK404" s="155"/>
      <c r="BL404" s="155"/>
      <c r="BM404" s="155"/>
      <c r="BN404" s="155"/>
      <c r="BO404" s="155"/>
      <c r="BP404" s="155"/>
    </row>
    <row r="405" spans="1:68" ht="39" customHeight="1" x14ac:dyDescent="0.25">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20"/>
      <c r="AM405" s="20"/>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row>
    <row r="406" spans="1:68" ht="39" customHeight="1" x14ac:dyDescent="0.25">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20"/>
      <c r="AM406" s="20"/>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row>
    <row r="407" spans="1:68" ht="39" customHeight="1" x14ac:dyDescent="0.25">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20"/>
      <c r="AM407" s="20"/>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row>
    <row r="408" spans="1:68" ht="39" customHeight="1" x14ac:dyDescent="0.25">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20"/>
      <c r="AM408" s="20"/>
      <c r="AN408" s="155"/>
      <c r="AO408" s="155"/>
      <c r="AP408" s="155"/>
      <c r="AQ408" s="155"/>
      <c r="AR408" s="155"/>
      <c r="AS408" s="155"/>
      <c r="AT408" s="155"/>
      <c r="AU408" s="155"/>
      <c r="AV408" s="155"/>
      <c r="AW408" s="155"/>
      <c r="AX408" s="155"/>
      <c r="AY408" s="155"/>
      <c r="AZ408" s="155"/>
      <c r="BA408" s="155"/>
      <c r="BB408" s="155"/>
      <c r="BC408" s="155"/>
      <c r="BD408" s="155"/>
      <c r="BE408" s="155"/>
      <c r="BF408" s="155"/>
      <c r="BG408" s="155"/>
      <c r="BH408" s="155"/>
      <c r="BI408" s="155"/>
      <c r="BJ408" s="155"/>
      <c r="BK408" s="155"/>
      <c r="BL408" s="155"/>
      <c r="BM408" s="155"/>
      <c r="BN408" s="155"/>
      <c r="BO408" s="155"/>
      <c r="BP408" s="155"/>
    </row>
    <row r="409" spans="1:68" ht="39" customHeight="1" x14ac:dyDescent="0.25">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20"/>
      <c r="AM409" s="20"/>
      <c r="AN409" s="155"/>
      <c r="AO409" s="155"/>
      <c r="AP409" s="155"/>
      <c r="AQ409" s="155"/>
      <c r="AR409" s="155"/>
      <c r="AS409" s="155"/>
      <c r="AT409" s="155"/>
      <c r="AU409" s="155"/>
      <c r="AV409" s="155"/>
      <c r="AW409" s="155"/>
      <c r="AX409" s="155"/>
      <c r="AY409" s="155"/>
      <c r="AZ409" s="155"/>
      <c r="BA409" s="155"/>
      <c r="BB409" s="155"/>
      <c r="BC409" s="155"/>
      <c r="BD409" s="155"/>
      <c r="BE409" s="155"/>
      <c r="BF409" s="155"/>
      <c r="BG409" s="155"/>
      <c r="BH409" s="155"/>
      <c r="BI409" s="155"/>
      <c r="BJ409" s="155"/>
      <c r="BK409" s="155"/>
      <c r="BL409" s="155"/>
      <c r="BM409" s="155"/>
      <c r="BN409" s="155"/>
      <c r="BO409" s="155"/>
      <c r="BP409" s="155"/>
    </row>
    <row r="410" spans="1:68" ht="39" customHeight="1" x14ac:dyDescent="0.25">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20"/>
      <c r="AM410" s="20"/>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row>
    <row r="411" spans="1:68" ht="39" customHeight="1" x14ac:dyDescent="0.25">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20"/>
      <c r="AM411" s="20"/>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row>
    <row r="412" spans="1:68" ht="39" customHeight="1" x14ac:dyDescent="0.25">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20"/>
      <c r="AM412" s="20"/>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row>
    <row r="413" spans="1:68" ht="39" customHeight="1" x14ac:dyDescent="0.25">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20"/>
      <c r="AM413" s="20"/>
      <c r="AN413" s="155"/>
      <c r="AO413" s="155"/>
      <c r="AP413" s="155"/>
      <c r="AQ413" s="155"/>
      <c r="AR413" s="155"/>
      <c r="AS413" s="155"/>
      <c r="AT413" s="155"/>
      <c r="AU413" s="155"/>
      <c r="AV413" s="155"/>
      <c r="AW413" s="155"/>
      <c r="AX413" s="155"/>
      <c r="AY413" s="155"/>
      <c r="AZ413" s="155"/>
      <c r="BA413" s="155"/>
      <c r="BB413" s="155"/>
      <c r="BC413" s="155"/>
      <c r="BD413" s="155"/>
      <c r="BE413" s="155"/>
      <c r="BF413" s="155"/>
      <c r="BG413" s="155"/>
      <c r="BH413" s="155"/>
      <c r="BI413" s="155"/>
      <c r="BJ413" s="155"/>
      <c r="BK413" s="155"/>
      <c r="BL413" s="155"/>
      <c r="BM413" s="155"/>
      <c r="BN413" s="155"/>
      <c r="BO413" s="155"/>
      <c r="BP413" s="155"/>
    </row>
    <row r="414" spans="1:68" ht="39" customHeight="1" x14ac:dyDescent="0.25">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20"/>
      <c r="AM414" s="20"/>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row>
    <row r="415" spans="1:68" ht="39" customHeight="1" x14ac:dyDescent="0.25">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20"/>
      <c r="AM415" s="20"/>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row>
    <row r="416" spans="1:68" ht="39" customHeight="1" x14ac:dyDescent="0.25">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20"/>
      <c r="AM416" s="20"/>
      <c r="AN416" s="155"/>
      <c r="AO416" s="155"/>
      <c r="AP416" s="155"/>
      <c r="AQ416" s="155"/>
      <c r="AR416" s="155"/>
      <c r="AS416" s="155"/>
      <c r="AT416" s="155"/>
      <c r="AU416" s="155"/>
      <c r="AV416" s="155"/>
      <c r="AW416" s="155"/>
      <c r="AX416" s="155"/>
      <c r="AY416" s="155"/>
      <c r="AZ416" s="155"/>
      <c r="BA416" s="155"/>
      <c r="BB416" s="155"/>
      <c r="BC416" s="155"/>
      <c r="BD416" s="155"/>
      <c r="BE416" s="155"/>
      <c r="BF416" s="155"/>
      <c r="BG416" s="155"/>
      <c r="BH416" s="155"/>
      <c r="BI416" s="155"/>
      <c r="BJ416" s="155"/>
      <c r="BK416" s="155"/>
      <c r="BL416" s="155"/>
      <c r="BM416" s="155"/>
      <c r="BN416" s="155"/>
      <c r="BO416" s="155"/>
      <c r="BP416" s="155"/>
    </row>
    <row r="417" spans="1:68" ht="39" customHeight="1" x14ac:dyDescent="0.25">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20"/>
      <c r="AM417" s="20"/>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row>
    <row r="418" spans="1:68" ht="39" customHeight="1" x14ac:dyDescent="0.25">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20"/>
      <c r="AM418" s="20"/>
      <c r="AN418" s="155"/>
      <c r="AO418" s="155"/>
      <c r="AP418" s="155"/>
      <c r="AQ418" s="155"/>
      <c r="AR418" s="155"/>
      <c r="AS418" s="155"/>
      <c r="AT418" s="155"/>
      <c r="AU418" s="155"/>
      <c r="AV418" s="155"/>
      <c r="AW418" s="155"/>
      <c r="AX418" s="155"/>
      <c r="AY418" s="155"/>
      <c r="AZ418" s="155"/>
      <c r="BA418" s="155"/>
      <c r="BB418" s="155"/>
      <c r="BC418" s="155"/>
      <c r="BD418" s="155"/>
      <c r="BE418" s="155"/>
      <c r="BF418" s="155"/>
      <c r="BG418" s="155"/>
      <c r="BH418" s="155"/>
      <c r="BI418" s="155"/>
      <c r="BJ418" s="155"/>
      <c r="BK418" s="155"/>
      <c r="BL418" s="155"/>
      <c r="BM418" s="155"/>
      <c r="BN418" s="155"/>
      <c r="BO418" s="155"/>
      <c r="BP418" s="155"/>
    </row>
    <row r="419" spans="1:68" ht="39" customHeight="1" x14ac:dyDescent="0.25">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20"/>
      <c r="AM419" s="20"/>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row>
    <row r="420" spans="1:68" ht="39" customHeight="1" x14ac:dyDescent="0.25">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20"/>
      <c r="AM420" s="20"/>
      <c r="AN420" s="155"/>
      <c r="AO420" s="155"/>
      <c r="AP420" s="155"/>
      <c r="AQ420" s="155"/>
      <c r="AR420" s="155"/>
      <c r="AS420" s="155"/>
      <c r="AT420" s="155"/>
      <c r="AU420" s="155"/>
      <c r="AV420" s="155"/>
      <c r="AW420" s="155"/>
      <c r="AX420" s="155"/>
      <c r="AY420" s="155"/>
      <c r="AZ420" s="155"/>
      <c r="BA420" s="155"/>
      <c r="BB420" s="155"/>
      <c r="BC420" s="155"/>
      <c r="BD420" s="155"/>
      <c r="BE420" s="155"/>
      <c r="BF420" s="155"/>
      <c r="BG420" s="155"/>
      <c r="BH420" s="155"/>
      <c r="BI420" s="155"/>
      <c r="BJ420" s="155"/>
      <c r="BK420" s="155"/>
      <c r="BL420" s="155"/>
      <c r="BM420" s="155"/>
      <c r="BN420" s="155"/>
      <c r="BO420" s="155"/>
      <c r="BP420" s="155"/>
    </row>
    <row r="421" spans="1:68" ht="39" customHeight="1" x14ac:dyDescent="0.25">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20"/>
      <c r="AM421" s="20"/>
      <c r="AN421" s="155"/>
      <c r="AO421" s="155"/>
      <c r="AP421" s="155"/>
      <c r="AQ421" s="155"/>
      <c r="AR421" s="155"/>
      <c r="AS421" s="155"/>
      <c r="AT421" s="155"/>
      <c r="AU421" s="155"/>
      <c r="AV421" s="155"/>
      <c r="AW421" s="155"/>
      <c r="AX421" s="155"/>
      <c r="AY421" s="155"/>
      <c r="AZ421" s="155"/>
      <c r="BA421" s="155"/>
      <c r="BB421" s="155"/>
      <c r="BC421" s="155"/>
      <c r="BD421" s="155"/>
      <c r="BE421" s="155"/>
      <c r="BF421" s="155"/>
      <c r="BG421" s="155"/>
      <c r="BH421" s="155"/>
      <c r="BI421" s="155"/>
      <c r="BJ421" s="155"/>
      <c r="BK421" s="155"/>
      <c r="BL421" s="155"/>
      <c r="BM421" s="155"/>
      <c r="BN421" s="155"/>
      <c r="BO421" s="155"/>
      <c r="BP421" s="155"/>
    </row>
    <row r="422" spans="1:68" ht="39" customHeight="1" x14ac:dyDescent="0.25">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20"/>
      <c r="AM422" s="20"/>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row>
    <row r="423" spans="1:68" ht="39" customHeight="1" x14ac:dyDescent="0.25">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20"/>
      <c r="AM423" s="20"/>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row>
    <row r="424" spans="1:68" ht="39" customHeight="1" x14ac:dyDescent="0.25">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20"/>
      <c r="AM424" s="20"/>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row>
    <row r="425" spans="1:68" ht="39" customHeight="1" x14ac:dyDescent="0.25">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20"/>
      <c r="AM425" s="20"/>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row>
    <row r="426" spans="1:68" ht="39" customHeight="1" x14ac:dyDescent="0.25">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20"/>
      <c r="AM426" s="20"/>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row>
    <row r="427" spans="1:68" ht="39" customHeight="1" x14ac:dyDescent="0.25">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20"/>
      <c r="AM427" s="20"/>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row>
    <row r="428" spans="1:68" ht="39" customHeight="1" x14ac:dyDescent="0.25">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20"/>
      <c r="AM428" s="20"/>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row>
    <row r="429" spans="1:68" ht="39" customHeight="1" x14ac:dyDescent="0.25">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20"/>
      <c r="AM429" s="20"/>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row>
    <row r="430" spans="1:68" ht="39" customHeight="1" x14ac:dyDescent="0.25">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20"/>
      <c r="AM430" s="20"/>
      <c r="AN430" s="155"/>
      <c r="AO430" s="155"/>
      <c r="AP430" s="155"/>
      <c r="AQ430" s="155"/>
      <c r="AR430" s="155"/>
      <c r="AS430" s="155"/>
      <c r="AT430" s="155"/>
      <c r="AU430" s="155"/>
      <c r="AV430" s="155"/>
      <c r="AW430" s="155"/>
      <c r="AX430" s="155"/>
      <c r="AY430" s="155"/>
      <c r="AZ430" s="155"/>
      <c r="BA430" s="155"/>
      <c r="BB430" s="155"/>
      <c r="BC430" s="155"/>
      <c r="BD430" s="155"/>
      <c r="BE430" s="155"/>
      <c r="BF430" s="155"/>
      <c r="BG430" s="155"/>
      <c r="BH430" s="155"/>
      <c r="BI430" s="155"/>
      <c r="BJ430" s="155"/>
      <c r="BK430" s="155"/>
      <c r="BL430" s="155"/>
      <c r="BM430" s="155"/>
      <c r="BN430" s="155"/>
      <c r="BO430" s="155"/>
      <c r="BP430" s="155"/>
    </row>
    <row r="431" spans="1:68" ht="39" customHeight="1" x14ac:dyDescent="0.25">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20"/>
      <c r="AM431" s="20"/>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row>
    <row r="432" spans="1:68" ht="39" customHeight="1" x14ac:dyDescent="0.25">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20"/>
      <c r="AM432" s="20"/>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row>
    <row r="433" spans="1:68" ht="39" customHeight="1" x14ac:dyDescent="0.25">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20"/>
      <c r="AM433" s="20"/>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row>
    <row r="434" spans="1:68" ht="39" customHeight="1" x14ac:dyDescent="0.25">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20"/>
      <c r="AM434" s="20"/>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row>
    <row r="435" spans="1:68" ht="39" customHeight="1" x14ac:dyDescent="0.25">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20"/>
      <c r="AM435" s="20"/>
      <c r="AN435" s="155"/>
      <c r="AO435" s="155"/>
      <c r="AP435" s="155"/>
      <c r="AQ435" s="155"/>
      <c r="AR435" s="155"/>
      <c r="AS435" s="155"/>
      <c r="AT435" s="155"/>
      <c r="AU435" s="155"/>
      <c r="AV435" s="155"/>
      <c r="AW435" s="155"/>
      <c r="AX435" s="155"/>
      <c r="AY435" s="155"/>
      <c r="AZ435" s="155"/>
      <c r="BA435" s="155"/>
      <c r="BB435" s="155"/>
      <c r="BC435" s="155"/>
      <c r="BD435" s="155"/>
      <c r="BE435" s="155"/>
      <c r="BF435" s="155"/>
      <c r="BG435" s="155"/>
      <c r="BH435" s="155"/>
      <c r="BI435" s="155"/>
      <c r="BJ435" s="155"/>
      <c r="BK435" s="155"/>
      <c r="BL435" s="155"/>
      <c r="BM435" s="155"/>
      <c r="BN435" s="155"/>
      <c r="BO435" s="155"/>
      <c r="BP435" s="155"/>
    </row>
    <row r="436" spans="1:68" ht="39" customHeight="1" x14ac:dyDescent="0.25">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20"/>
      <c r="AM436" s="20"/>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row>
    <row r="437" spans="1:68" ht="39" customHeight="1" x14ac:dyDescent="0.25">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20"/>
      <c r="AM437" s="20"/>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row>
    <row r="438" spans="1:68" ht="39" customHeight="1" x14ac:dyDescent="0.25">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20"/>
      <c r="AM438" s="20"/>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row>
    <row r="439" spans="1:68" ht="39" customHeight="1" x14ac:dyDescent="0.25">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20"/>
      <c r="AM439" s="20"/>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row>
    <row r="440" spans="1:68" ht="39" customHeight="1" x14ac:dyDescent="0.25">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20"/>
      <c r="AM440" s="20"/>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row>
    <row r="441" spans="1:68" ht="39" customHeight="1" x14ac:dyDescent="0.25">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20"/>
      <c r="AM441" s="20"/>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row>
    <row r="442" spans="1:68" ht="39" customHeight="1" x14ac:dyDescent="0.25">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20"/>
      <c r="AM442" s="20"/>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row>
    <row r="443" spans="1:68" ht="39" customHeight="1" x14ac:dyDescent="0.25">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20"/>
      <c r="AM443" s="20"/>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row>
    <row r="444" spans="1:68" ht="39" customHeight="1" x14ac:dyDescent="0.25">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20"/>
      <c r="AM444" s="20"/>
      <c r="AN444" s="155"/>
      <c r="AO444" s="155"/>
      <c r="AP444" s="155"/>
      <c r="AQ444" s="155"/>
      <c r="AR444" s="155"/>
      <c r="AS444" s="155"/>
      <c r="AT444" s="155"/>
      <c r="AU444" s="155"/>
      <c r="AV444" s="155"/>
      <c r="AW444" s="155"/>
      <c r="AX444" s="155"/>
      <c r="AY444" s="155"/>
      <c r="AZ444" s="155"/>
      <c r="BA444" s="155"/>
      <c r="BB444" s="155"/>
      <c r="BC444" s="155"/>
      <c r="BD444" s="155"/>
      <c r="BE444" s="155"/>
      <c r="BF444" s="155"/>
      <c r="BG444" s="155"/>
      <c r="BH444" s="155"/>
      <c r="BI444" s="155"/>
      <c r="BJ444" s="155"/>
      <c r="BK444" s="155"/>
      <c r="BL444" s="155"/>
      <c r="BM444" s="155"/>
      <c r="BN444" s="155"/>
      <c r="BO444" s="155"/>
      <c r="BP444" s="155"/>
    </row>
    <row r="445" spans="1:68" ht="39" customHeight="1" x14ac:dyDescent="0.25">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20"/>
      <c r="AM445" s="20"/>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row>
    <row r="446" spans="1:68" ht="39" customHeight="1" x14ac:dyDescent="0.25">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20"/>
      <c r="AM446" s="20"/>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row>
    <row r="447" spans="1:68" ht="39" customHeight="1" x14ac:dyDescent="0.25">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20"/>
      <c r="AM447" s="20"/>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row>
    <row r="448" spans="1:68" ht="39" customHeight="1" x14ac:dyDescent="0.25">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20"/>
      <c r="AM448" s="20"/>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row>
    <row r="449" spans="1:68" ht="39" customHeight="1" x14ac:dyDescent="0.25">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20"/>
      <c r="AM449" s="20"/>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row>
    <row r="450" spans="1:68" ht="39" customHeight="1" x14ac:dyDescent="0.25">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20"/>
      <c r="AM450" s="20"/>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row>
    <row r="451" spans="1:68" ht="39" customHeight="1" x14ac:dyDescent="0.25">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20"/>
      <c r="AM451" s="20"/>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row>
    <row r="452" spans="1:68" ht="39" customHeight="1" x14ac:dyDescent="0.25">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20"/>
      <c r="AM452" s="20"/>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row>
    <row r="453" spans="1:68" ht="39" customHeight="1" x14ac:dyDescent="0.25">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20"/>
      <c r="AM453" s="20"/>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row>
    <row r="454" spans="1:68" ht="39" customHeight="1" x14ac:dyDescent="0.25">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20"/>
      <c r="AM454" s="20"/>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row>
    <row r="455" spans="1:68" ht="39" customHeight="1" x14ac:dyDescent="0.25">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20"/>
      <c r="AM455" s="20"/>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row>
    <row r="456" spans="1:68" ht="39" customHeight="1" x14ac:dyDescent="0.25">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20"/>
      <c r="AM456" s="20"/>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row>
    <row r="457" spans="1:68" ht="39" customHeight="1" x14ac:dyDescent="0.25">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20"/>
      <c r="AM457" s="20"/>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row>
    <row r="458" spans="1:68" ht="39" customHeight="1" x14ac:dyDescent="0.25">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20"/>
      <c r="AM458" s="20"/>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row>
    <row r="459" spans="1:68" ht="39" customHeight="1" x14ac:dyDescent="0.25">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20"/>
      <c r="AM459" s="20"/>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row>
    <row r="460" spans="1:68" ht="39" customHeight="1" x14ac:dyDescent="0.25">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20"/>
      <c r="AM460" s="20"/>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row>
    <row r="461" spans="1:68" ht="39" customHeight="1" x14ac:dyDescent="0.25">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20"/>
      <c r="AM461" s="20"/>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row>
    <row r="462" spans="1:68" ht="39" customHeight="1" x14ac:dyDescent="0.25">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20"/>
      <c r="AM462" s="20"/>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row>
    <row r="463" spans="1:68" ht="39" customHeight="1" x14ac:dyDescent="0.25">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20"/>
      <c r="AM463" s="20"/>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row>
    <row r="464" spans="1:68" ht="39" customHeight="1" x14ac:dyDescent="0.25">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20"/>
      <c r="AM464" s="20"/>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row>
    <row r="465" spans="1:68" ht="39" customHeight="1" x14ac:dyDescent="0.25">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20"/>
      <c r="AM465" s="20"/>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row>
    <row r="466" spans="1:68" ht="39" customHeight="1" x14ac:dyDescent="0.25">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20"/>
      <c r="AM466" s="20"/>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row>
    <row r="467" spans="1:68" ht="39" customHeight="1" x14ac:dyDescent="0.25">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20"/>
      <c r="AM467" s="20"/>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row>
    <row r="468" spans="1:68" ht="39" customHeight="1" x14ac:dyDescent="0.25">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20"/>
      <c r="AM468" s="20"/>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row>
    <row r="469" spans="1:68" ht="39" customHeight="1" x14ac:dyDescent="0.25">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20"/>
      <c r="AM469" s="20"/>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row>
    <row r="470" spans="1:68" ht="39" customHeight="1" x14ac:dyDescent="0.25">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20"/>
      <c r="AM470" s="20"/>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row>
    <row r="471" spans="1:68" ht="39" customHeight="1" x14ac:dyDescent="0.25">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20"/>
      <c r="AM471" s="20"/>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row>
    <row r="472" spans="1:68" ht="39" customHeight="1" x14ac:dyDescent="0.25">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20"/>
      <c r="AM472" s="20"/>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row>
    <row r="473" spans="1:68" ht="39" customHeight="1" x14ac:dyDescent="0.25">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20"/>
      <c r="AM473" s="20"/>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row>
    <row r="474" spans="1:68" ht="39" customHeight="1" x14ac:dyDescent="0.25">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20"/>
      <c r="AM474" s="20"/>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row>
    <row r="475" spans="1:68" ht="39" customHeight="1" x14ac:dyDescent="0.25">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20"/>
      <c r="AM475" s="20"/>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row>
    <row r="476" spans="1:68" ht="39" customHeight="1" x14ac:dyDescent="0.25">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20"/>
      <c r="AM476" s="20"/>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row>
    <row r="477" spans="1:68" ht="39" customHeight="1" x14ac:dyDescent="0.25">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20"/>
      <c r="AM477" s="20"/>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row>
    <row r="478" spans="1:68" ht="39" customHeight="1" x14ac:dyDescent="0.25">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20"/>
      <c r="AM478" s="20"/>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row>
    <row r="479" spans="1:68" ht="39" customHeight="1" x14ac:dyDescent="0.25">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20"/>
      <c r="AM479" s="20"/>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row>
    <row r="480" spans="1:68" ht="39" customHeight="1" x14ac:dyDescent="0.25">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20"/>
      <c r="AM480" s="20"/>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row>
    <row r="481" spans="1:68" ht="39" customHeight="1" x14ac:dyDescent="0.25">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20"/>
      <c r="AM481" s="20"/>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55"/>
      <c r="BK481" s="155"/>
      <c r="BL481" s="155"/>
      <c r="BM481" s="155"/>
      <c r="BN481" s="155"/>
      <c r="BO481" s="155"/>
      <c r="BP481" s="155"/>
    </row>
    <row r="482" spans="1:68" ht="39" customHeight="1" x14ac:dyDescent="0.25">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20"/>
      <c r="AM482" s="20"/>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row>
    <row r="483" spans="1:68" ht="39" customHeight="1" x14ac:dyDescent="0.25">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20"/>
      <c r="AM483" s="20"/>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row>
    <row r="484" spans="1:68" ht="39" customHeight="1" x14ac:dyDescent="0.25">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20"/>
      <c r="AM484" s="20"/>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row>
    <row r="485" spans="1:68" ht="39" customHeight="1" x14ac:dyDescent="0.25">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20"/>
      <c r="AM485" s="20"/>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row>
    <row r="486" spans="1:68" ht="39" customHeight="1" x14ac:dyDescent="0.25">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20"/>
      <c r="AM486" s="20"/>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row>
    <row r="487" spans="1:68" ht="39" customHeight="1" x14ac:dyDescent="0.25">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20"/>
      <c r="AM487" s="20"/>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row>
    <row r="488" spans="1:68" ht="39" customHeight="1" x14ac:dyDescent="0.25">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20"/>
      <c r="AM488" s="20"/>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row>
    <row r="489" spans="1:68" ht="39" customHeight="1" x14ac:dyDescent="0.25">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20"/>
      <c r="AM489" s="20"/>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row>
    <row r="490" spans="1:68" ht="39" customHeight="1" x14ac:dyDescent="0.25">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20"/>
      <c r="AM490" s="20"/>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row>
    <row r="491" spans="1:68" ht="39" customHeight="1" x14ac:dyDescent="0.25">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20"/>
      <c r="AM491" s="20"/>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row>
    <row r="492" spans="1:68" ht="39" customHeight="1" x14ac:dyDescent="0.25">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20"/>
      <c r="AM492" s="20"/>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row>
    <row r="493" spans="1:68" ht="39" customHeight="1" x14ac:dyDescent="0.25">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20"/>
      <c r="AM493" s="20"/>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row>
    <row r="494" spans="1:68" ht="39" customHeight="1" x14ac:dyDescent="0.25">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20"/>
      <c r="AM494" s="20"/>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row>
    <row r="495" spans="1:68" ht="39" customHeight="1" x14ac:dyDescent="0.25">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20"/>
      <c r="AM495" s="20"/>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row>
    <row r="496" spans="1:68" ht="39" customHeight="1" x14ac:dyDescent="0.25">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20"/>
      <c r="AM496" s="20"/>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row>
    <row r="497" spans="1:68" ht="39" customHeight="1" x14ac:dyDescent="0.25">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20"/>
      <c r="AM497" s="20"/>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row>
    <row r="498" spans="1:68" ht="39" customHeight="1" x14ac:dyDescent="0.25">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20"/>
      <c r="AM498" s="20"/>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row>
    <row r="499" spans="1:68" ht="39" customHeight="1" x14ac:dyDescent="0.25">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20"/>
      <c r="AM499" s="20"/>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row>
    <row r="500" spans="1:68" ht="39" customHeight="1" x14ac:dyDescent="0.25">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20"/>
      <c r="AM500" s="20"/>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row>
    <row r="501" spans="1:68" ht="39" customHeight="1" x14ac:dyDescent="0.25">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20"/>
      <c r="AM501" s="20"/>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row>
    <row r="502" spans="1:68" ht="39" customHeight="1" x14ac:dyDescent="0.25">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20"/>
      <c r="AM502" s="20"/>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row>
    <row r="503" spans="1:68" ht="39" customHeight="1" x14ac:dyDescent="0.25">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20"/>
      <c r="AM503" s="20"/>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row>
    <row r="504" spans="1:68" ht="39" customHeight="1" x14ac:dyDescent="0.25">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20"/>
      <c r="AM504" s="20"/>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row>
    <row r="505" spans="1:68" ht="39" customHeight="1" x14ac:dyDescent="0.25">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20"/>
      <c r="AM505" s="20"/>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row>
    <row r="506" spans="1:68" ht="39" customHeight="1" x14ac:dyDescent="0.25">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20"/>
      <c r="AM506" s="20"/>
      <c r="AN506" s="155"/>
      <c r="AO506" s="155"/>
      <c r="AP506" s="155"/>
      <c r="AQ506" s="155"/>
      <c r="AR506" s="155"/>
      <c r="AS506" s="155"/>
      <c r="AT506" s="155"/>
      <c r="AU506" s="155"/>
      <c r="AV506" s="155"/>
      <c r="AW506" s="155"/>
      <c r="AX506" s="155"/>
      <c r="AY506" s="155"/>
      <c r="AZ506" s="155"/>
      <c r="BA506" s="155"/>
      <c r="BB506" s="155"/>
      <c r="BC506" s="155"/>
      <c r="BD506" s="155"/>
      <c r="BE506" s="155"/>
      <c r="BF506" s="155"/>
      <c r="BG506" s="155"/>
      <c r="BH506" s="155"/>
      <c r="BI506" s="155"/>
      <c r="BJ506" s="155"/>
      <c r="BK506" s="155"/>
      <c r="BL506" s="155"/>
      <c r="BM506" s="155"/>
      <c r="BN506" s="155"/>
      <c r="BO506" s="155"/>
      <c r="BP506" s="155"/>
    </row>
    <row r="507" spans="1:68" ht="39" customHeight="1" x14ac:dyDescent="0.25">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20"/>
      <c r="AM507" s="20"/>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row>
    <row r="508" spans="1:68" ht="39" customHeight="1" x14ac:dyDescent="0.25">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20"/>
      <c r="AM508" s="20"/>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row>
    <row r="509" spans="1:68" ht="39" customHeight="1" x14ac:dyDescent="0.25">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20"/>
      <c r="AM509" s="20"/>
      <c r="AN509" s="155"/>
      <c r="AO509" s="155"/>
      <c r="AP509" s="155"/>
      <c r="AQ509" s="155"/>
      <c r="AR509" s="155"/>
      <c r="AS509" s="155"/>
      <c r="AT509" s="155"/>
      <c r="AU509" s="155"/>
      <c r="AV509" s="155"/>
      <c r="AW509" s="155"/>
      <c r="AX509" s="155"/>
      <c r="AY509" s="155"/>
      <c r="AZ509" s="155"/>
      <c r="BA509" s="155"/>
      <c r="BB509" s="155"/>
      <c r="BC509" s="155"/>
      <c r="BD509" s="155"/>
      <c r="BE509" s="155"/>
      <c r="BF509" s="155"/>
      <c r="BG509" s="155"/>
      <c r="BH509" s="155"/>
      <c r="BI509" s="155"/>
      <c r="BJ509" s="155"/>
      <c r="BK509" s="155"/>
      <c r="BL509" s="155"/>
      <c r="BM509" s="155"/>
      <c r="BN509" s="155"/>
      <c r="BO509" s="155"/>
      <c r="BP509" s="155"/>
    </row>
    <row r="510" spans="1:68" ht="39" customHeight="1" x14ac:dyDescent="0.25">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20"/>
      <c r="AM510" s="20"/>
      <c r="AN510" s="155"/>
      <c r="AO510" s="155"/>
      <c r="AP510" s="155"/>
      <c r="AQ510" s="155"/>
      <c r="AR510" s="155"/>
      <c r="AS510" s="155"/>
      <c r="AT510" s="155"/>
      <c r="AU510" s="155"/>
      <c r="AV510" s="155"/>
      <c r="AW510" s="155"/>
      <c r="AX510" s="155"/>
      <c r="AY510" s="155"/>
      <c r="AZ510" s="155"/>
      <c r="BA510" s="155"/>
      <c r="BB510" s="155"/>
      <c r="BC510" s="155"/>
      <c r="BD510" s="155"/>
      <c r="BE510" s="155"/>
      <c r="BF510" s="155"/>
      <c r="BG510" s="155"/>
      <c r="BH510" s="155"/>
      <c r="BI510" s="155"/>
      <c r="BJ510" s="155"/>
      <c r="BK510" s="155"/>
      <c r="BL510" s="155"/>
      <c r="BM510" s="155"/>
      <c r="BN510" s="155"/>
      <c r="BO510" s="155"/>
      <c r="BP510" s="155"/>
    </row>
    <row r="511" spans="1:68" ht="39" customHeight="1" x14ac:dyDescent="0.25">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20"/>
      <c r="AM511" s="20"/>
      <c r="AN511" s="155"/>
      <c r="AO511" s="155"/>
      <c r="AP511" s="155"/>
      <c r="AQ511" s="155"/>
      <c r="AR511" s="155"/>
      <c r="AS511" s="155"/>
      <c r="AT511" s="155"/>
      <c r="AU511" s="155"/>
      <c r="AV511" s="155"/>
      <c r="AW511" s="155"/>
      <c r="AX511" s="155"/>
      <c r="AY511" s="155"/>
      <c r="AZ511" s="155"/>
      <c r="BA511" s="155"/>
      <c r="BB511" s="155"/>
      <c r="BC511" s="155"/>
      <c r="BD511" s="155"/>
      <c r="BE511" s="155"/>
      <c r="BF511" s="155"/>
      <c r="BG511" s="155"/>
      <c r="BH511" s="155"/>
      <c r="BI511" s="155"/>
      <c r="BJ511" s="155"/>
      <c r="BK511" s="155"/>
      <c r="BL511" s="155"/>
      <c r="BM511" s="155"/>
      <c r="BN511" s="155"/>
      <c r="BO511" s="155"/>
      <c r="BP511" s="155"/>
    </row>
    <row r="512" spans="1:68" ht="39" customHeight="1" x14ac:dyDescent="0.25">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20"/>
      <c r="AM512" s="20"/>
      <c r="AN512" s="155"/>
      <c r="AO512" s="155"/>
      <c r="AP512" s="155"/>
      <c r="AQ512" s="155"/>
      <c r="AR512" s="155"/>
      <c r="AS512" s="155"/>
      <c r="AT512" s="155"/>
      <c r="AU512" s="155"/>
      <c r="AV512" s="155"/>
      <c r="AW512" s="155"/>
      <c r="AX512" s="155"/>
      <c r="AY512" s="155"/>
      <c r="AZ512" s="155"/>
      <c r="BA512" s="155"/>
      <c r="BB512" s="155"/>
      <c r="BC512" s="155"/>
      <c r="BD512" s="155"/>
      <c r="BE512" s="155"/>
      <c r="BF512" s="155"/>
      <c r="BG512" s="155"/>
      <c r="BH512" s="155"/>
      <c r="BI512" s="155"/>
      <c r="BJ512" s="155"/>
      <c r="BK512" s="155"/>
      <c r="BL512" s="155"/>
      <c r="BM512" s="155"/>
      <c r="BN512" s="155"/>
      <c r="BO512" s="155"/>
      <c r="BP512" s="155"/>
    </row>
    <row r="513" spans="1:68" ht="39" customHeight="1" x14ac:dyDescent="0.25">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20"/>
      <c r="AM513" s="20"/>
      <c r="AN513" s="155"/>
      <c r="AO513" s="155"/>
      <c r="AP513" s="155"/>
      <c r="AQ513" s="155"/>
      <c r="AR513" s="155"/>
      <c r="AS513" s="155"/>
      <c r="AT513" s="155"/>
      <c r="AU513" s="155"/>
      <c r="AV513" s="155"/>
      <c r="AW513" s="155"/>
      <c r="AX513" s="155"/>
      <c r="AY513" s="155"/>
      <c r="AZ513" s="155"/>
      <c r="BA513" s="155"/>
      <c r="BB513" s="155"/>
      <c r="BC513" s="155"/>
      <c r="BD513" s="155"/>
      <c r="BE513" s="155"/>
      <c r="BF513" s="155"/>
      <c r="BG513" s="155"/>
      <c r="BH513" s="155"/>
      <c r="BI513" s="155"/>
      <c r="BJ513" s="155"/>
      <c r="BK513" s="155"/>
      <c r="BL513" s="155"/>
      <c r="BM513" s="155"/>
      <c r="BN513" s="155"/>
      <c r="BO513" s="155"/>
      <c r="BP513" s="155"/>
    </row>
    <row r="514" spans="1:68" ht="39" customHeight="1" x14ac:dyDescent="0.25">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20"/>
      <c r="AM514" s="20"/>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row>
    <row r="515" spans="1:68" ht="39" customHeight="1" x14ac:dyDescent="0.25">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20"/>
      <c r="AM515" s="20"/>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row>
    <row r="516" spans="1:68" ht="39" customHeight="1" x14ac:dyDescent="0.25">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20"/>
      <c r="AM516" s="20"/>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row>
    <row r="517" spans="1:68" ht="39" customHeight="1" x14ac:dyDescent="0.25">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20"/>
      <c r="AM517" s="20"/>
      <c r="AN517" s="155"/>
      <c r="AO517" s="155"/>
      <c r="AP517" s="155"/>
      <c r="AQ517" s="155"/>
      <c r="AR517" s="155"/>
      <c r="AS517" s="155"/>
      <c r="AT517" s="155"/>
      <c r="AU517" s="155"/>
      <c r="AV517" s="155"/>
      <c r="AW517" s="155"/>
      <c r="AX517" s="155"/>
      <c r="AY517" s="155"/>
      <c r="AZ517" s="155"/>
      <c r="BA517" s="155"/>
      <c r="BB517" s="155"/>
      <c r="BC517" s="155"/>
      <c r="BD517" s="155"/>
      <c r="BE517" s="155"/>
      <c r="BF517" s="155"/>
      <c r="BG517" s="155"/>
      <c r="BH517" s="155"/>
      <c r="BI517" s="155"/>
      <c r="BJ517" s="155"/>
      <c r="BK517" s="155"/>
      <c r="BL517" s="155"/>
      <c r="BM517" s="155"/>
      <c r="BN517" s="155"/>
      <c r="BO517" s="155"/>
      <c r="BP517" s="155"/>
    </row>
    <row r="518" spans="1:68" ht="39" customHeight="1" x14ac:dyDescent="0.25">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20"/>
      <c r="AM518" s="20"/>
      <c r="AN518" s="155"/>
      <c r="AO518" s="155"/>
      <c r="AP518" s="155"/>
      <c r="AQ518" s="155"/>
      <c r="AR518" s="155"/>
      <c r="AS518" s="155"/>
      <c r="AT518" s="155"/>
      <c r="AU518" s="155"/>
      <c r="AV518" s="155"/>
      <c r="AW518" s="155"/>
      <c r="AX518" s="155"/>
      <c r="AY518" s="155"/>
      <c r="AZ518" s="155"/>
      <c r="BA518" s="155"/>
      <c r="BB518" s="155"/>
      <c r="BC518" s="155"/>
      <c r="BD518" s="155"/>
      <c r="BE518" s="155"/>
      <c r="BF518" s="155"/>
      <c r="BG518" s="155"/>
      <c r="BH518" s="155"/>
      <c r="BI518" s="155"/>
      <c r="BJ518" s="155"/>
      <c r="BK518" s="155"/>
      <c r="BL518" s="155"/>
      <c r="BM518" s="155"/>
      <c r="BN518" s="155"/>
      <c r="BO518" s="155"/>
      <c r="BP518" s="155"/>
    </row>
    <row r="519" spans="1:68" ht="39" customHeight="1" x14ac:dyDescent="0.25">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20"/>
      <c r="AM519" s="20"/>
      <c r="AN519" s="155"/>
      <c r="AO519" s="155"/>
      <c r="AP519" s="155"/>
      <c r="AQ519" s="155"/>
      <c r="AR519" s="155"/>
      <c r="AS519" s="155"/>
      <c r="AT519" s="155"/>
      <c r="AU519" s="155"/>
      <c r="AV519" s="155"/>
      <c r="AW519" s="155"/>
      <c r="AX519" s="155"/>
      <c r="AY519" s="155"/>
      <c r="AZ519" s="155"/>
      <c r="BA519" s="155"/>
      <c r="BB519" s="155"/>
      <c r="BC519" s="155"/>
      <c r="BD519" s="155"/>
      <c r="BE519" s="155"/>
      <c r="BF519" s="155"/>
      <c r="BG519" s="155"/>
      <c r="BH519" s="155"/>
      <c r="BI519" s="155"/>
      <c r="BJ519" s="155"/>
      <c r="BK519" s="155"/>
      <c r="BL519" s="155"/>
      <c r="BM519" s="155"/>
      <c r="BN519" s="155"/>
      <c r="BO519" s="155"/>
      <c r="BP519" s="155"/>
    </row>
    <row r="520" spans="1:68" ht="39" customHeight="1" x14ac:dyDescent="0.25">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20"/>
      <c r="AM520" s="20"/>
      <c r="AN520" s="155"/>
      <c r="AO520" s="155"/>
      <c r="AP520" s="155"/>
      <c r="AQ520" s="155"/>
      <c r="AR520" s="155"/>
      <c r="AS520" s="155"/>
      <c r="AT520" s="155"/>
      <c r="AU520" s="155"/>
      <c r="AV520" s="155"/>
      <c r="AW520" s="155"/>
      <c r="AX520" s="155"/>
      <c r="AY520" s="155"/>
      <c r="AZ520" s="155"/>
      <c r="BA520" s="155"/>
      <c r="BB520" s="155"/>
      <c r="BC520" s="155"/>
      <c r="BD520" s="155"/>
      <c r="BE520" s="155"/>
      <c r="BF520" s="155"/>
      <c r="BG520" s="155"/>
      <c r="BH520" s="155"/>
      <c r="BI520" s="155"/>
      <c r="BJ520" s="155"/>
      <c r="BK520" s="155"/>
      <c r="BL520" s="155"/>
      <c r="BM520" s="155"/>
      <c r="BN520" s="155"/>
      <c r="BO520" s="155"/>
      <c r="BP520" s="155"/>
    </row>
    <row r="521" spans="1:68" ht="39" customHeight="1" x14ac:dyDescent="0.25">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20"/>
      <c r="AM521" s="20"/>
      <c r="AN521" s="155"/>
      <c r="AO521" s="155"/>
      <c r="AP521" s="155"/>
      <c r="AQ521" s="155"/>
      <c r="AR521" s="155"/>
      <c r="AS521" s="155"/>
      <c r="AT521" s="155"/>
      <c r="AU521" s="155"/>
      <c r="AV521" s="155"/>
      <c r="AW521" s="155"/>
      <c r="AX521" s="155"/>
      <c r="AY521" s="155"/>
      <c r="AZ521" s="155"/>
      <c r="BA521" s="155"/>
      <c r="BB521" s="155"/>
      <c r="BC521" s="155"/>
      <c r="BD521" s="155"/>
      <c r="BE521" s="155"/>
      <c r="BF521" s="155"/>
      <c r="BG521" s="155"/>
      <c r="BH521" s="155"/>
      <c r="BI521" s="155"/>
      <c r="BJ521" s="155"/>
      <c r="BK521" s="155"/>
      <c r="BL521" s="155"/>
      <c r="BM521" s="155"/>
      <c r="BN521" s="155"/>
      <c r="BO521" s="155"/>
      <c r="BP521" s="155"/>
    </row>
    <row r="522" spans="1:68" ht="39" customHeight="1" x14ac:dyDescent="0.25">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20"/>
      <c r="AM522" s="20"/>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row>
    <row r="523" spans="1:68" ht="39" customHeight="1" x14ac:dyDescent="0.25">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20"/>
      <c r="AM523" s="20"/>
      <c r="AN523" s="155"/>
      <c r="AO523" s="155"/>
      <c r="AP523" s="155"/>
      <c r="AQ523" s="155"/>
      <c r="AR523" s="155"/>
      <c r="AS523" s="155"/>
      <c r="AT523" s="155"/>
      <c r="AU523" s="155"/>
      <c r="AV523" s="155"/>
      <c r="AW523" s="155"/>
      <c r="AX523" s="155"/>
      <c r="AY523" s="155"/>
      <c r="AZ523" s="155"/>
      <c r="BA523" s="155"/>
      <c r="BB523" s="155"/>
      <c r="BC523" s="155"/>
      <c r="BD523" s="155"/>
      <c r="BE523" s="155"/>
      <c r="BF523" s="155"/>
      <c r="BG523" s="155"/>
      <c r="BH523" s="155"/>
      <c r="BI523" s="155"/>
      <c r="BJ523" s="155"/>
      <c r="BK523" s="155"/>
      <c r="BL523" s="155"/>
      <c r="BM523" s="155"/>
      <c r="BN523" s="155"/>
      <c r="BO523" s="155"/>
      <c r="BP523" s="155"/>
    </row>
    <row r="524" spans="1:68" ht="39" customHeight="1" x14ac:dyDescent="0.25">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20"/>
      <c r="AM524" s="20"/>
      <c r="AN524" s="155"/>
      <c r="AO524" s="155"/>
      <c r="AP524" s="155"/>
      <c r="AQ524" s="155"/>
      <c r="AR524" s="155"/>
      <c r="AS524" s="155"/>
      <c r="AT524" s="155"/>
      <c r="AU524" s="155"/>
      <c r="AV524" s="155"/>
      <c r="AW524" s="155"/>
      <c r="AX524" s="155"/>
      <c r="AY524" s="155"/>
      <c r="AZ524" s="155"/>
      <c r="BA524" s="155"/>
      <c r="BB524" s="155"/>
      <c r="BC524" s="155"/>
      <c r="BD524" s="155"/>
      <c r="BE524" s="155"/>
      <c r="BF524" s="155"/>
      <c r="BG524" s="155"/>
      <c r="BH524" s="155"/>
      <c r="BI524" s="155"/>
      <c r="BJ524" s="155"/>
      <c r="BK524" s="155"/>
      <c r="BL524" s="155"/>
      <c r="BM524" s="155"/>
      <c r="BN524" s="155"/>
      <c r="BO524" s="155"/>
      <c r="BP524" s="155"/>
    </row>
    <row r="525" spans="1:68" ht="39" customHeight="1" x14ac:dyDescent="0.25">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20"/>
      <c r="AM525" s="20"/>
      <c r="AN525" s="155"/>
      <c r="AO525" s="155"/>
      <c r="AP525" s="155"/>
      <c r="AQ525" s="155"/>
      <c r="AR525" s="155"/>
      <c r="AS525" s="155"/>
      <c r="AT525" s="155"/>
      <c r="AU525" s="155"/>
      <c r="AV525" s="155"/>
      <c r="AW525" s="155"/>
      <c r="AX525" s="155"/>
      <c r="AY525" s="155"/>
      <c r="AZ525" s="155"/>
      <c r="BA525" s="155"/>
      <c r="BB525" s="155"/>
      <c r="BC525" s="155"/>
      <c r="BD525" s="155"/>
      <c r="BE525" s="155"/>
      <c r="BF525" s="155"/>
      <c r="BG525" s="155"/>
      <c r="BH525" s="155"/>
      <c r="BI525" s="155"/>
      <c r="BJ525" s="155"/>
      <c r="BK525" s="155"/>
      <c r="BL525" s="155"/>
      <c r="BM525" s="155"/>
      <c r="BN525" s="155"/>
      <c r="BO525" s="155"/>
      <c r="BP525" s="155"/>
    </row>
    <row r="526" spans="1:68" ht="39" customHeight="1" x14ac:dyDescent="0.25">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20"/>
      <c r="AM526" s="20"/>
      <c r="AN526" s="155"/>
      <c r="AO526" s="155"/>
      <c r="AP526" s="155"/>
      <c r="AQ526" s="155"/>
      <c r="AR526" s="155"/>
      <c r="AS526" s="155"/>
      <c r="AT526" s="155"/>
      <c r="AU526" s="155"/>
      <c r="AV526" s="155"/>
      <c r="AW526" s="155"/>
      <c r="AX526" s="155"/>
      <c r="AY526" s="155"/>
      <c r="AZ526" s="155"/>
      <c r="BA526" s="155"/>
      <c r="BB526" s="155"/>
      <c r="BC526" s="155"/>
      <c r="BD526" s="155"/>
      <c r="BE526" s="155"/>
      <c r="BF526" s="155"/>
      <c r="BG526" s="155"/>
      <c r="BH526" s="155"/>
      <c r="BI526" s="155"/>
      <c r="BJ526" s="155"/>
      <c r="BK526" s="155"/>
      <c r="BL526" s="155"/>
      <c r="BM526" s="155"/>
      <c r="BN526" s="155"/>
      <c r="BO526" s="155"/>
      <c r="BP526" s="155"/>
    </row>
    <row r="527" spans="1:68" ht="39" customHeight="1" x14ac:dyDescent="0.25">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20"/>
      <c r="AM527" s="20"/>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row>
    <row r="528" spans="1:68" ht="39" customHeight="1" x14ac:dyDescent="0.25">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20"/>
      <c r="AM528" s="20"/>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row>
    <row r="529" spans="1:68" ht="39" customHeight="1" x14ac:dyDescent="0.25">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20"/>
      <c r="AM529" s="20"/>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row>
    <row r="530" spans="1:68" ht="39" customHeight="1" x14ac:dyDescent="0.25">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20"/>
      <c r="AM530" s="20"/>
      <c r="AN530" s="155"/>
      <c r="AO530" s="155"/>
      <c r="AP530" s="155"/>
      <c r="AQ530" s="155"/>
      <c r="AR530" s="155"/>
      <c r="AS530" s="155"/>
      <c r="AT530" s="155"/>
      <c r="AU530" s="155"/>
      <c r="AV530" s="155"/>
      <c r="AW530" s="155"/>
      <c r="AX530" s="155"/>
      <c r="AY530" s="155"/>
      <c r="AZ530" s="155"/>
      <c r="BA530" s="155"/>
      <c r="BB530" s="155"/>
      <c r="BC530" s="155"/>
      <c r="BD530" s="155"/>
      <c r="BE530" s="155"/>
      <c r="BF530" s="155"/>
      <c r="BG530" s="155"/>
      <c r="BH530" s="155"/>
      <c r="BI530" s="155"/>
      <c r="BJ530" s="155"/>
      <c r="BK530" s="155"/>
      <c r="BL530" s="155"/>
      <c r="BM530" s="155"/>
      <c r="BN530" s="155"/>
      <c r="BO530" s="155"/>
      <c r="BP530" s="155"/>
    </row>
    <row r="531" spans="1:68" ht="39" customHeight="1" x14ac:dyDescent="0.25">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20"/>
      <c r="AM531" s="20"/>
      <c r="AN531" s="155"/>
      <c r="AO531" s="155"/>
      <c r="AP531" s="155"/>
      <c r="AQ531" s="155"/>
      <c r="AR531" s="155"/>
      <c r="AS531" s="155"/>
      <c r="AT531" s="155"/>
      <c r="AU531" s="155"/>
      <c r="AV531" s="155"/>
      <c r="AW531" s="155"/>
      <c r="AX531" s="155"/>
      <c r="AY531" s="155"/>
      <c r="AZ531" s="155"/>
      <c r="BA531" s="155"/>
      <c r="BB531" s="155"/>
      <c r="BC531" s="155"/>
      <c r="BD531" s="155"/>
      <c r="BE531" s="155"/>
      <c r="BF531" s="155"/>
      <c r="BG531" s="155"/>
      <c r="BH531" s="155"/>
      <c r="BI531" s="155"/>
      <c r="BJ531" s="155"/>
      <c r="BK531" s="155"/>
      <c r="BL531" s="155"/>
      <c r="BM531" s="155"/>
      <c r="BN531" s="155"/>
      <c r="BO531" s="155"/>
      <c r="BP531" s="155"/>
    </row>
    <row r="532" spans="1:68" ht="39" customHeight="1" x14ac:dyDescent="0.25">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20"/>
      <c r="AM532" s="20"/>
      <c r="AN532" s="155"/>
      <c r="AO532" s="155"/>
      <c r="AP532" s="155"/>
      <c r="AQ532" s="155"/>
      <c r="AR532" s="155"/>
      <c r="AS532" s="155"/>
      <c r="AT532" s="155"/>
      <c r="AU532" s="155"/>
      <c r="AV532" s="155"/>
      <c r="AW532" s="155"/>
      <c r="AX532" s="155"/>
      <c r="AY532" s="155"/>
      <c r="AZ532" s="155"/>
      <c r="BA532" s="155"/>
      <c r="BB532" s="155"/>
      <c r="BC532" s="155"/>
      <c r="BD532" s="155"/>
      <c r="BE532" s="155"/>
      <c r="BF532" s="155"/>
      <c r="BG532" s="155"/>
      <c r="BH532" s="155"/>
      <c r="BI532" s="155"/>
      <c r="BJ532" s="155"/>
      <c r="BK532" s="155"/>
      <c r="BL532" s="155"/>
      <c r="BM532" s="155"/>
      <c r="BN532" s="155"/>
      <c r="BO532" s="155"/>
      <c r="BP532" s="155"/>
    </row>
    <row r="533" spans="1:68" ht="39" customHeight="1" x14ac:dyDescent="0.25">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20"/>
      <c r="AM533" s="20"/>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55"/>
      <c r="BK533" s="155"/>
      <c r="BL533" s="155"/>
      <c r="BM533" s="155"/>
      <c r="BN533" s="155"/>
      <c r="BO533" s="155"/>
      <c r="BP533" s="155"/>
    </row>
    <row r="534" spans="1:68" ht="39" customHeight="1" x14ac:dyDescent="0.25">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20"/>
      <c r="AM534" s="20"/>
      <c r="AN534" s="155"/>
      <c r="AO534" s="155"/>
      <c r="AP534" s="155"/>
      <c r="AQ534" s="155"/>
      <c r="AR534" s="155"/>
      <c r="AS534" s="155"/>
      <c r="AT534" s="155"/>
      <c r="AU534" s="155"/>
      <c r="AV534" s="155"/>
      <c r="AW534" s="155"/>
      <c r="AX534" s="155"/>
      <c r="AY534" s="155"/>
      <c r="AZ534" s="155"/>
      <c r="BA534" s="155"/>
      <c r="BB534" s="155"/>
      <c r="BC534" s="155"/>
      <c r="BD534" s="155"/>
      <c r="BE534" s="155"/>
      <c r="BF534" s="155"/>
      <c r="BG534" s="155"/>
      <c r="BH534" s="155"/>
      <c r="BI534" s="155"/>
      <c r="BJ534" s="155"/>
      <c r="BK534" s="155"/>
      <c r="BL534" s="155"/>
      <c r="BM534" s="155"/>
      <c r="BN534" s="155"/>
      <c r="BO534" s="155"/>
      <c r="BP534" s="155"/>
    </row>
    <row r="535" spans="1:68" ht="39" customHeight="1" x14ac:dyDescent="0.25">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20"/>
      <c r="AM535" s="20"/>
      <c r="AN535" s="155"/>
      <c r="AO535" s="155"/>
      <c r="AP535" s="155"/>
      <c r="AQ535" s="155"/>
      <c r="AR535" s="155"/>
      <c r="AS535" s="155"/>
      <c r="AT535" s="155"/>
      <c r="AU535" s="155"/>
      <c r="AV535" s="155"/>
      <c r="AW535" s="155"/>
      <c r="AX535" s="155"/>
      <c r="AY535" s="155"/>
      <c r="AZ535" s="155"/>
      <c r="BA535" s="155"/>
      <c r="BB535" s="155"/>
      <c r="BC535" s="155"/>
      <c r="BD535" s="155"/>
      <c r="BE535" s="155"/>
      <c r="BF535" s="155"/>
      <c r="BG535" s="155"/>
      <c r="BH535" s="155"/>
      <c r="BI535" s="155"/>
      <c r="BJ535" s="155"/>
      <c r="BK535" s="155"/>
      <c r="BL535" s="155"/>
      <c r="BM535" s="155"/>
      <c r="BN535" s="155"/>
      <c r="BO535" s="155"/>
      <c r="BP535" s="155"/>
    </row>
    <row r="536" spans="1:68" ht="39" customHeight="1" x14ac:dyDescent="0.25">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20"/>
      <c r="AM536" s="20"/>
      <c r="AN536" s="155"/>
      <c r="AO536" s="155"/>
      <c r="AP536" s="155"/>
      <c r="AQ536" s="155"/>
      <c r="AR536" s="155"/>
      <c r="AS536" s="155"/>
      <c r="AT536" s="155"/>
      <c r="AU536" s="155"/>
      <c r="AV536" s="155"/>
      <c r="AW536" s="155"/>
      <c r="AX536" s="155"/>
      <c r="AY536" s="155"/>
      <c r="AZ536" s="155"/>
      <c r="BA536" s="155"/>
      <c r="BB536" s="155"/>
      <c r="BC536" s="155"/>
      <c r="BD536" s="155"/>
      <c r="BE536" s="155"/>
      <c r="BF536" s="155"/>
      <c r="BG536" s="155"/>
      <c r="BH536" s="155"/>
      <c r="BI536" s="155"/>
      <c r="BJ536" s="155"/>
      <c r="BK536" s="155"/>
      <c r="BL536" s="155"/>
      <c r="BM536" s="155"/>
      <c r="BN536" s="155"/>
      <c r="BO536" s="155"/>
      <c r="BP536" s="155"/>
    </row>
    <row r="537" spans="1:68" ht="39" customHeight="1" x14ac:dyDescent="0.25">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20"/>
      <c r="AM537" s="20"/>
      <c r="AN537" s="155"/>
      <c r="AO537" s="155"/>
      <c r="AP537" s="155"/>
      <c r="AQ537" s="155"/>
      <c r="AR537" s="155"/>
      <c r="AS537" s="155"/>
      <c r="AT537" s="155"/>
      <c r="AU537" s="155"/>
      <c r="AV537" s="155"/>
      <c r="AW537" s="155"/>
      <c r="AX537" s="155"/>
      <c r="AY537" s="155"/>
      <c r="AZ537" s="155"/>
      <c r="BA537" s="155"/>
      <c r="BB537" s="155"/>
      <c r="BC537" s="155"/>
      <c r="BD537" s="155"/>
      <c r="BE537" s="155"/>
      <c r="BF537" s="155"/>
      <c r="BG537" s="155"/>
      <c r="BH537" s="155"/>
      <c r="BI537" s="155"/>
      <c r="BJ537" s="155"/>
      <c r="BK537" s="155"/>
      <c r="BL537" s="155"/>
      <c r="BM537" s="155"/>
      <c r="BN537" s="155"/>
      <c r="BO537" s="155"/>
      <c r="BP537" s="155"/>
    </row>
    <row r="538" spans="1:68" ht="39" customHeight="1" x14ac:dyDescent="0.25">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20"/>
      <c r="AM538" s="20"/>
      <c r="AN538" s="155"/>
      <c r="AO538" s="155"/>
      <c r="AP538" s="155"/>
      <c r="AQ538" s="155"/>
      <c r="AR538" s="155"/>
      <c r="AS538" s="155"/>
      <c r="AT538" s="155"/>
      <c r="AU538" s="155"/>
      <c r="AV538" s="155"/>
      <c r="AW538" s="155"/>
      <c r="AX538" s="155"/>
      <c r="AY538" s="155"/>
      <c r="AZ538" s="155"/>
      <c r="BA538" s="155"/>
      <c r="BB538" s="155"/>
      <c r="BC538" s="155"/>
      <c r="BD538" s="155"/>
      <c r="BE538" s="155"/>
      <c r="BF538" s="155"/>
      <c r="BG538" s="155"/>
      <c r="BH538" s="155"/>
      <c r="BI538" s="155"/>
      <c r="BJ538" s="155"/>
      <c r="BK538" s="155"/>
      <c r="BL538" s="155"/>
      <c r="BM538" s="155"/>
      <c r="BN538" s="155"/>
      <c r="BO538" s="155"/>
      <c r="BP538" s="155"/>
    </row>
    <row r="539" spans="1:68" ht="39" customHeight="1" x14ac:dyDescent="0.25">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20"/>
      <c r="AM539" s="20"/>
      <c r="AN539" s="155"/>
      <c r="AO539" s="155"/>
      <c r="AP539" s="155"/>
      <c r="AQ539" s="155"/>
      <c r="AR539" s="155"/>
      <c r="AS539" s="155"/>
      <c r="AT539" s="155"/>
      <c r="AU539" s="155"/>
      <c r="AV539" s="155"/>
      <c r="AW539" s="155"/>
      <c r="AX539" s="155"/>
      <c r="AY539" s="155"/>
      <c r="AZ539" s="155"/>
      <c r="BA539" s="155"/>
      <c r="BB539" s="155"/>
      <c r="BC539" s="155"/>
      <c r="BD539" s="155"/>
      <c r="BE539" s="155"/>
      <c r="BF539" s="155"/>
      <c r="BG539" s="155"/>
      <c r="BH539" s="155"/>
      <c r="BI539" s="155"/>
      <c r="BJ539" s="155"/>
      <c r="BK539" s="155"/>
      <c r="BL539" s="155"/>
      <c r="BM539" s="155"/>
      <c r="BN539" s="155"/>
      <c r="BO539" s="155"/>
      <c r="BP539" s="155"/>
    </row>
    <row r="540" spans="1:68" ht="39" customHeight="1" x14ac:dyDescent="0.25">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20"/>
      <c r="AM540" s="20"/>
      <c r="AN540" s="155"/>
      <c r="AO540" s="155"/>
      <c r="AP540" s="155"/>
      <c r="AQ540" s="155"/>
      <c r="AR540" s="155"/>
      <c r="AS540" s="155"/>
      <c r="AT540" s="155"/>
      <c r="AU540" s="155"/>
      <c r="AV540" s="155"/>
      <c r="AW540" s="155"/>
      <c r="AX540" s="155"/>
      <c r="AY540" s="155"/>
      <c r="AZ540" s="155"/>
      <c r="BA540" s="155"/>
      <c r="BB540" s="155"/>
      <c r="BC540" s="155"/>
      <c r="BD540" s="155"/>
      <c r="BE540" s="155"/>
      <c r="BF540" s="155"/>
      <c r="BG540" s="155"/>
      <c r="BH540" s="155"/>
      <c r="BI540" s="155"/>
      <c r="BJ540" s="155"/>
      <c r="BK540" s="155"/>
      <c r="BL540" s="155"/>
      <c r="BM540" s="155"/>
      <c r="BN540" s="155"/>
      <c r="BO540" s="155"/>
      <c r="BP540" s="155"/>
    </row>
    <row r="541" spans="1:68" ht="39" customHeight="1" x14ac:dyDescent="0.25">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20"/>
      <c r="AM541" s="20"/>
      <c r="AN541" s="155"/>
      <c r="AO541" s="155"/>
      <c r="AP541" s="155"/>
      <c r="AQ541" s="155"/>
      <c r="AR541" s="155"/>
      <c r="AS541" s="155"/>
      <c r="AT541" s="155"/>
      <c r="AU541" s="155"/>
      <c r="AV541" s="155"/>
      <c r="AW541" s="155"/>
      <c r="AX541" s="155"/>
      <c r="AY541" s="155"/>
      <c r="AZ541" s="155"/>
      <c r="BA541" s="155"/>
      <c r="BB541" s="155"/>
      <c r="BC541" s="155"/>
      <c r="BD541" s="155"/>
      <c r="BE541" s="155"/>
      <c r="BF541" s="155"/>
      <c r="BG541" s="155"/>
      <c r="BH541" s="155"/>
      <c r="BI541" s="155"/>
      <c r="BJ541" s="155"/>
      <c r="BK541" s="155"/>
      <c r="BL541" s="155"/>
      <c r="BM541" s="155"/>
      <c r="BN541" s="155"/>
      <c r="BO541" s="155"/>
      <c r="BP541" s="155"/>
    </row>
    <row r="542" spans="1:68" ht="39" customHeight="1" x14ac:dyDescent="0.25">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20"/>
      <c r="AM542" s="20"/>
      <c r="AN542" s="155"/>
      <c r="AO542" s="155"/>
      <c r="AP542" s="155"/>
      <c r="AQ542" s="155"/>
      <c r="AR542" s="155"/>
      <c r="AS542" s="155"/>
      <c r="AT542" s="155"/>
      <c r="AU542" s="155"/>
      <c r="AV542" s="155"/>
      <c r="AW542" s="155"/>
      <c r="AX542" s="155"/>
      <c r="AY542" s="155"/>
      <c r="AZ542" s="155"/>
      <c r="BA542" s="155"/>
      <c r="BB542" s="155"/>
      <c r="BC542" s="155"/>
      <c r="BD542" s="155"/>
      <c r="BE542" s="155"/>
      <c r="BF542" s="155"/>
      <c r="BG542" s="155"/>
      <c r="BH542" s="155"/>
      <c r="BI542" s="155"/>
      <c r="BJ542" s="155"/>
      <c r="BK542" s="155"/>
      <c r="BL542" s="155"/>
      <c r="BM542" s="155"/>
      <c r="BN542" s="155"/>
      <c r="BO542" s="155"/>
      <c r="BP542" s="155"/>
    </row>
    <row r="543" spans="1:68" ht="39" customHeight="1" x14ac:dyDescent="0.25">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20"/>
      <c r="AM543" s="20"/>
      <c r="AN543" s="155"/>
      <c r="AO543" s="155"/>
      <c r="AP543" s="155"/>
      <c r="AQ543" s="155"/>
      <c r="AR543" s="155"/>
      <c r="AS543" s="155"/>
      <c r="AT543" s="155"/>
      <c r="AU543" s="155"/>
      <c r="AV543" s="155"/>
      <c r="AW543" s="155"/>
      <c r="AX543" s="155"/>
      <c r="AY543" s="155"/>
      <c r="AZ543" s="155"/>
      <c r="BA543" s="155"/>
      <c r="BB543" s="155"/>
      <c r="BC543" s="155"/>
      <c r="BD543" s="155"/>
      <c r="BE543" s="155"/>
      <c r="BF543" s="155"/>
      <c r="BG543" s="155"/>
      <c r="BH543" s="155"/>
      <c r="BI543" s="155"/>
      <c r="BJ543" s="155"/>
      <c r="BK543" s="155"/>
      <c r="BL543" s="155"/>
      <c r="BM543" s="155"/>
      <c r="BN543" s="155"/>
      <c r="BO543" s="155"/>
      <c r="BP543" s="155"/>
    </row>
    <row r="544" spans="1:68" ht="39" customHeight="1" x14ac:dyDescent="0.25">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20"/>
      <c r="AM544" s="20"/>
      <c r="AN544" s="155"/>
      <c r="AO544" s="155"/>
      <c r="AP544" s="155"/>
      <c r="AQ544" s="155"/>
      <c r="AR544" s="155"/>
      <c r="AS544" s="155"/>
      <c r="AT544" s="155"/>
      <c r="AU544" s="155"/>
      <c r="AV544" s="155"/>
      <c r="AW544" s="155"/>
      <c r="AX544" s="155"/>
      <c r="AY544" s="155"/>
      <c r="AZ544" s="155"/>
      <c r="BA544" s="155"/>
      <c r="BB544" s="155"/>
      <c r="BC544" s="155"/>
      <c r="BD544" s="155"/>
      <c r="BE544" s="155"/>
      <c r="BF544" s="155"/>
      <c r="BG544" s="155"/>
      <c r="BH544" s="155"/>
      <c r="BI544" s="155"/>
      <c r="BJ544" s="155"/>
      <c r="BK544" s="155"/>
      <c r="BL544" s="155"/>
      <c r="BM544" s="155"/>
      <c r="BN544" s="155"/>
      <c r="BO544" s="155"/>
      <c r="BP544" s="155"/>
    </row>
    <row r="545" spans="1:68" ht="39" customHeight="1" x14ac:dyDescent="0.25">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20"/>
      <c r="AM545" s="20"/>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row>
    <row r="546" spans="1:68" ht="39" customHeight="1" x14ac:dyDescent="0.25">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20"/>
      <c r="AM546" s="20"/>
      <c r="AN546" s="155"/>
      <c r="AO546" s="155"/>
      <c r="AP546" s="155"/>
      <c r="AQ546" s="155"/>
      <c r="AR546" s="155"/>
      <c r="AS546" s="155"/>
      <c r="AT546" s="155"/>
      <c r="AU546" s="155"/>
      <c r="AV546" s="155"/>
      <c r="AW546" s="155"/>
      <c r="AX546" s="155"/>
      <c r="AY546" s="155"/>
      <c r="AZ546" s="155"/>
      <c r="BA546" s="155"/>
      <c r="BB546" s="155"/>
      <c r="BC546" s="155"/>
      <c r="BD546" s="155"/>
      <c r="BE546" s="155"/>
      <c r="BF546" s="155"/>
      <c r="BG546" s="155"/>
      <c r="BH546" s="155"/>
      <c r="BI546" s="155"/>
      <c r="BJ546" s="155"/>
      <c r="BK546" s="155"/>
      <c r="BL546" s="155"/>
      <c r="BM546" s="155"/>
      <c r="BN546" s="155"/>
      <c r="BO546" s="155"/>
      <c r="BP546" s="155"/>
    </row>
    <row r="547" spans="1:68" ht="39" customHeight="1" x14ac:dyDescent="0.25">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20"/>
      <c r="AM547" s="20"/>
      <c r="AN547" s="155"/>
      <c r="AO547" s="155"/>
      <c r="AP547" s="155"/>
      <c r="AQ547" s="155"/>
      <c r="AR547" s="155"/>
      <c r="AS547" s="155"/>
      <c r="AT547" s="155"/>
      <c r="AU547" s="155"/>
      <c r="AV547" s="155"/>
      <c r="AW547" s="155"/>
      <c r="AX547" s="155"/>
      <c r="AY547" s="155"/>
      <c r="AZ547" s="155"/>
      <c r="BA547" s="155"/>
      <c r="BB547" s="155"/>
      <c r="BC547" s="155"/>
      <c r="BD547" s="155"/>
      <c r="BE547" s="155"/>
      <c r="BF547" s="155"/>
      <c r="BG547" s="155"/>
      <c r="BH547" s="155"/>
      <c r="BI547" s="155"/>
      <c r="BJ547" s="155"/>
      <c r="BK547" s="155"/>
      <c r="BL547" s="155"/>
      <c r="BM547" s="155"/>
      <c r="BN547" s="155"/>
      <c r="BO547" s="155"/>
      <c r="BP547" s="155"/>
    </row>
    <row r="548" spans="1:68" ht="39" customHeight="1" x14ac:dyDescent="0.25">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20"/>
      <c r="AM548" s="20"/>
      <c r="AN548" s="155"/>
      <c r="AO548" s="155"/>
      <c r="AP548" s="155"/>
      <c r="AQ548" s="155"/>
      <c r="AR548" s="155"/>
      <c r="AS548" s="155"/>
      <c r="AT548" s="155"/>
      <c r="AU548" s="155"/>
      <c r="AV548" s="155"/>
      <c r="AW548" s="155"/>
      <c r="AX548" s="155"/>
      <c r="AY548" s="155"/>
      <c r="AZ548" s="155"/>
      <c r="BA548" s="155"/>
      <c r="BB548" s="155"/>
      <c r="BC548" s="155"/>
      <c r="BD548" s="155"/>
      <c r="BE548" s="155"/>
      <c r="BF548" s="155"/>
      <c r="BG548" s="155"/>
      <c r="BH548" s="155"/>
      <c r="BI548" s="155"/>
      <c r="BJ548" s="155"/>
      <c r="BK548" s="155"/>
      <c r="BL548" s="155"/>
      <c r="BM548" s="155"/>
      <c r="BN548" s="155"/>
      <c r="BO548" s="155"/>
      <c r="BP548" s="155"/>
    </row>
    <row r="549" spans="1:68" ht="39" customHeight="1" x14ac:dyDescent="0.25">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20"/>
      <c r="AM549" s="20"/>
      <c r="AN549" s="155"/>
      <c r="AO549" s="155"/>
      <c r="AP549" s="155"/>
      <c r="AQ549" s="155"/>
      <c r="AR549" s="155"/>
      <c r="AS549" s="155"/>
      <c r="AT549" s="155"/>
      <c r="AU549" s="155"/>
      <c r="AV549" s="155"/>
      <c r="AW549" s="155"/>
      <c r="AX549" s="155"/>
      <c r="AY549" s="155"/>
      <c r="AZ549" s="155"/>
      <c r="BA549" s="155"/>
      <c r="BB549" s="155"/>
      <c r="BC549" s="155"/>
      <c r="BD549" s="155"/>
      <c r="BE549" s="155"/>
      <c r="BF549" s="155"/>
      <c r="BG549" s="155"/>
      <c r="BH549" s="155"/>
      <c r="BI549" s="155"/>
      <c r="BJ549" s="155"/>
      <c r="BK549" s="155"/>
      <c r="BL549" s="155"/>
      <c r="BM549" s="155"/>
      <c r="BN549" s="155"/>
      <c r="BO549" s="155"/>
      <c r="BP549" s="155"/>
    </row>
    <row r="550" spans="1:68" ht="39" customHeight="1" x14ac:dyDescent="0.25">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20"/>
      <c r="AM550" s="20"/>
      <c r="AN550" s="155"/>
      <c r="AO550" s="155"/>
      <c r="AP550" s="155"/>
      <c r="AQ550" s="155"/>
      <c r="AR550" s="155"/>
      <c r="AS550" s="155"/>
      <c r="AT550" s="155"/>
      <c r="AU550" s="155"/>
      <c r="AV550" s="155"/>
      <c r="AW550" s="155"/>
      <c r="AX550" s="155"/>
      <c r="AY550" s="155"/>
      <c r="AZ550" s="155"/>
      <c r="BA550" s="155"/>
      <c r="BB550" s="155"/>
      <c r="BC550" s="155"/>
      <c r="BD550" s="155"/>
      <c r="BE550" s="155"/>
      <c r="BF550" s="155"/>
      <c r="BG550" s="155"/>
      <c r="BH550" s="155"/>
      <c r="BI550" s="155"/>
      <c r="BJ550" s="155"/>
      <c r="BK550" s="155"/>
      <c r="BL550" s="155"/>
      <c r="BM550" s="155"/>
      <c r="BN550" s="155"/>
      <c r="BO550" s="155"/>
      <c r="BP550" s="155"/>
    </row>
    <row r="551" spans="1:68" ht="39" customHeight="1" x14ac:dyDescent="0.25">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20"/>
      <c r="AM551" s="20"/>
      <c r="AN551" s="155"/>
      <c r="AO551" s="155"/>
      <c r="AP551" s="155"/>
      <c r="AQ551" s="155"/>
      <c r="AR551" s="155"/>
      <c r="AS551" s="155"/>
      <c r="AT551" s="155"/>
      <c r="AU551" s="155"/>
      <c r="AV551" s="155"/>
      <c r="AW551" s="155"/>
      <c r="AX551" s="155"/>
      <c r="AY551" s="155"/>
      <c r="AZ551" s="155"/>
      <c r="BA551" s="155"/>
      <c r="BB551" s="155"/>
      <c r="BC551" s="155"/>
      <c r="BD551" s="155"/>
      <c r="BE551" s="155"/>
      <c r="BF551" s="155"/>
      <c r="BG551" s="155"/>
      <c r="BH551" s="155"/>
      <c r="BI551" s="155"/>
      <c r="BJ551" s="155"/>
      <c r="BK551" s="155"/>
      <c r="BL551" s="155"/>
      <c r="BM551" s="155"/>
      <c r="BN551" s="155"/>
      <c r="BO551" s="155"/>
      <c r="BP551" s="155"/>
    </row>
    <row r="552" spans="1:68" ht="39" customHeight="1" x14ac:dyDescent="0.25">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20"/>
      <c r="AM552" s="20"/>
      <c r="AN552" s="155"/>
      <c r="AO552" s="155"/>
      <c r="AP552" s="155"/>
      <c r="AQ552" s="155"/>
      <c r="AR552" s="155"/>
      <c r="AS552" s="155"/>
      <c r="AT552" s="155"/>
      <c r="AU552" s="155"/>
      <c r="AV552" s="155"/>
      <c r="AW552" s="155"/>
      <c r="AX552" s="155"/>
      <c r="AY552" s="155"/>
      <c r="AZ552" s="155"/>
      <c r="BA552" s="155"/>
      <c r="BB552" s="155"/>
      <c r="BC552" s="155"/>
      <c r="BD552" s="155"/>
      <c r="BE552" s="155"/>
      <c r="BF552" s="155"/>
      <c r="BG552" s="155"/>
      <c r="BH552" s="155"/>
      <c r="BI552" s="155"/>
      <c r="BJ552" s="155"/>
      <c r="BK552" s="155"/>
      <c r="BL552" s="155"/>
      <c r="BM552" s="155"/>
      <c r="BN552" s="155"/>
      <c r="BO552" s="155"/>
      <c r="BP552" s="155"/>
    </row>
    <row r="553" spans="1:68" ht="39" customHeight="1" x14ac:dyDescent="0.25">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20"/>
      <c r="AM553" s="20"/>
      <c r="AN553" s="155"/>
      <c r="AO553" s="155"/>
      <c r="AP553" s="155"/>
      <c r="AQ553" s="155"/>
      <c r="AR553" s="155"/>
      <c r="AS553" s="155"/>
      <c r="AT553" s="155"/>
      <c r="AU553" s="155"/>
      <c r="AV553" s="155"/>
      <c r="AW553" s="155"/>
      <c r="AX553" s="155"/>
      <c r="AY553" s="155"/>
      <c r="AZ553" s="155"/>
      <c r="BA553" s="155"/>
      <c r="BB553" s="155"/>
      <c r="BC553" s="155"/>
      <c r="BD553" s="155"/>
      <c r="BE553" s="155"/>
      <c r="BF553" s="155"/>
      <c r="BG553" s="155"/>
      <c r="BH553" s="155"/>
      <c r="BI553" s="155"/>
      <c r="BJ553" s="155"/>
      <c r="BK553" s="155"/>
      <c r="BL553" s="155"/>
      <c r="BM553" s="155"/>
      <c r="BN553" s="155"/>
      <c r="BO553" s="155"/>
      <c r="BP553" s="155"/>
    </row>
    <row r="554" spans="1:68" ht="39" customHeight="1" x14ac:dyDescent="0.25">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20"/>
      <c r="AM554" s="20"/>
      <c r="AN554" s="155"/>
      <c r="AO554" s="155"/>
      <c r="AP554" s="155"/>
      <c r="AQ554" s="155"/>
      <c r="AR554" s="155"/>
      <c r="AS554" s="155"/>
      <c r="AT554" s="155"/>
      <c r="AU554" s="155"/>
      <c r="AV554" s="155"/>
      <c r="AW554" s="155"/>
      <c r="AX554" s="155"/>
      <c r="AY554" s="155"/>
      <c r="AZ554" s="155"/>
      <c r="BA554" s="155"/>
      <c r="BB554" s="155"/>
      <c r="BC554" s="155"/>
      <c r="BD554" s="155"/>
      <c r="BE554" s="155"/>
      <c r="BF554" s="155"/>
      <c r="BG554" s="155"/>
      <c r="BH554" s="155"/>
      <c r="BI554" s="155"/>
      <c r="BJ554" s="155"/>
      <c r="BK554" s="155"/>
      <c r="BL554" s="155"/>
      <c r="BM554" s="155"/>
      <c r="BN554" s="155"/>
      <c r="BO554" s="155"/>
      <c r="BP554" s="155"/>
    </row>
    <row r="555" spans="1:68" ht="39" customHeight="1" x14ac:dyDescent="0.25">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20"/>
      <c r="AM555" s="20"/>
      <c r="AN555" s="155"/>
      <c r="AO555" s="155"/>
      <c r="AP555" s="155"/>
      <c r="AQ555" s="155"/>
      <c r="AR555" s="155"/>
      <c r="AS555" s="155"/>
      <c r="AT555" s="155"/>
      <c r="AU555" s="155"/>
      <c r="AV555" s="155"/>
      <c r="AW555" s="155"/>
      <c r="AX555" s="155"/>
      <c r="AY555" s="155"/>
      <c r="AZ555" s="155"/>
      <c r="BA555" s="155"/>
      <c r="BB555" s="155"/>
      <c r="BC555" s="155"/>
      <c r="BD555" s="155"/>
      <c r="BE555" s="155"/>
      <c r="BF555" s="155"/>
      <c r="BG555" s="155"/>
      <c r="BH555" s="155"/>
      <c r="BI555" s="155"/>
      <c r="BJ555" s="155"/>
      <c r="BK555" s="155"/>
      <c r="BL555" s="155"/>
      <c r="BM555" s="155"/>
      <c r="BN555" s="155"/>
      <c r="BO555" s="155"/>
      <c r="BP555" s="155"/>
    </row>
    <row r="556" spans="1:68" ht="39" customHeight="1" x14ac:dyDescent="0.25">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20"/>
      <c r="AM556" s="20"/>
      <c r="AN556" s="155"/>
      <c r="AO556" s="155"/>
      <c r="AP556" s="155"/>
      <c r="AQ556" s="155"/>
      <c r="AR556" s="155"/>
      <c r="AS556" s="155"/>
      <c r="AT556" s="155"/>
      <c r="AU556" s="155"/>
      <c r="AV556" s="155"/>
      <c r="AW556" s="155"/>
      <c r="AX556" s="155"/>
      <c r="AY556" s="155"/>
      <c r="AZ556" s="155"/>
      <c r="BA556" s="155"/>
      <c r="BB556" s="155"/>
      <c r="BC556" s="155"/>
      <c r="BD556" s="155"/>
      <c r="BE556" s="155"/>
      <c r="BF556" s="155"/>
      <c r="BG556" s="155"/>
      <c r="BH556" s="155"/>
      <c r="BI556" s="155"/>
      <c r="BJ556" s="155"/>
      <c r="BK556" s="155"/>
      <c r="BL556" s="155"/>
      <c r="BM556" s="155"/>
      <c r="BN556" s="155"/>
      <c r="BO556" s="155"/>
      <c r="BP556" s="155"/>
    </row>
    <row r="557" spans="1:68" ht="39" customHeight="1" x14ac:dyDescent="0.25">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20"/>
      <c r="AM557" s="20"/>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row>
    <row r="558" spans="1:68" ht="39" customHeight="1" x14ac:dyDescent="0.25">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20"/>
      <c r="AM558" s="20"/>
      <c r="AN558" s="155"/>
      <c r="AO558" s="155"/>
      <c r="AP558" s="155"/>
      <c r="AQ558" s="155"/>
      <c r="AR558" s="155"/>
      <c r="AS558" s="155"/>
      <c r="AT558" s="155"/>
      <c r="AU558" s="155"/>
      <c r="AV558" s="155"/>
      <c r="AW558" s="155"/>
      <c r="AX558" s="155"/>
      <c r="AY558" s="155"/>
      <c r="AZ558" s="155"/>
      <c r="BA558" s="155"/>
      <c r="BB558" s="155"/>
      <c r="BC558" s="155"/>
      <c r="BD558" s="155"/>
      <c r="BE558" s="155"/>
      <c r="BF558" s="155"/>
      <c r="BG558" s="155"/>
      <c r="BH558" s="155"/>
      <c r="BI558" s="155"/>
      <c r="BJ558" s="155"/>
      <c r="BK558" s="155"/>
      <c r="BL558" s="155"/>
      <c r="BM558" s="155"/>
      <c r="BN558" s="155"/>
      <c r="BO558" s="155"/>
      <c r="BP558" s="155"/>
    </row>
    <row r="559" spans="1:68" ht="39" customHeight="1" x14ac:dyDescent="0.25">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20"/>
      <c r="AM559" s="20"/>
      <c r="AN559" s="155"/>
      <c r="AO559" s="155"/>
      <c r="AP559" s="155"/>
      <c r="AQ559" s="155"/>
      <c r="AR559" s="155"/>
      <c r="AS559" s="155"/>
      <c r="AT559" s="155"/>
      <c r="AU559" s="155"/>
      <c r="AV559" s="155"/>
      <c r="AW559" s="155"/>
      <c r="AX559" s="155"/>
      <c r="AY559" s="155"/>
      <c r="AZ559" s="155"/>
      <c r="BA559" s="155"/>
      <c r="BB559" s="155"/>
      <c r="BC559" s="155"/>
      <c r="BD559" s="155"/>
      <c r="BE559" s="155"/>
      <c r="BF559" s="155"/>
      <c r="BG559" s="155"/>
      <c r="BH559" s="155"/>
      <c r="BI559" s="155"/>
      <c r="BJ559" s="155"/>
      <c r="BK559" s="155"/>
      <c r="BL559" s="155"/>
      <c r="BM559" s="155"/>
      <c r="BN559" s="155"/>
      <c r="BO559" s="155"/>
      <c r="BP559" s="155"/>
    </row>
    <row r="560" spans="1:68" ht="39" customHeight="1" x14ac:dyDescent="0.25">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20"/>
      <c r="AM560" s="20"/>
      <c r="AN560" s="155"/>
      <c r="AO560" s="155"/>
      <c r="AP560" s="155"/>
      <c r="AQ560" s="155"/>
      <c r="AR560" s="155"/>
      <c r="AS560" s="155"/>
      <c r="AT560" s="155"/>
      <c r="AU560" s="155"/>
      <c r="AV560" s="155"/>
      <c r="AW560" s="155"/>
      <c r="AX560" s="155"/>
      <c r="AY560" s="155"/>
      <c r="AZ560" s="155"/>
      <c r="BA560" s="155"/>
      <c r="BB560" s="155"/>
      <c r="BC560" s="155"/>
      <c r="BD560" s="155"/>
      <c r="BE560" s="155"/>
      <c r="BF560" s="155"/>
      <c r="BG560" s="155"/>
      <c r="BH560" s="155"/>
      <c r="BI560" s="155"/>
      <c r="BJ560" s="155"/>
      <c r="BK560" s="155"/>
      <c r="BL560" s="155"/>
      <c r="BM560" s="155"/>
      <c r="BN560" s="155"/>
      <c r="BO560" s="155"/>
      <c r="BP560" s="155"/>
    </row>
    <row r="561" spans="1:68" ht="39" customHeight="1" x14ac:dyDescent="0.25">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20"/>
      <c r="AM561" s="20"/>
      <c r="AN561" s="155"/>
      <c r="AO561" s="155"/>
      <c r="AP561" s="155"/>
      <c r="AQ561" s="155"/>
      <c r="AR561" s="155"/>
      <c r="AS561" s="155"/>
      <c r="AT561" s="155"/>
      <c r="AU561" s="155"/>
      <c r="AV561" s="155"/>
      <c r="AW561" s="155"/>
      <c r="AX561" s="155"/>
      <c r="AY561" s="155"/>
      <c r="AZ561" s="155"/>
      <c r="BA561" s="155"/>
      <c r="BB561" s="155"/>
      <c r="BC561" s="155"/>
      <c r="BD561" s="155"/>
      <c r="BE561" s="155"/>
      <c r="BF561" s="155"/>
      <c r="BG561" s="155"/>
      <c r="BH561" s="155"/>
      <c r="BI561" s="155"/>
      <c r="BJ561" s="155"/>
      <c r="BK561" s="155"/>
      <c r="BL561" s="155"/>
      <c r="BM561" s="155"/>
      <c r="BN561" s="155"/>
      <c r="BO561" s="155"/>
      <c r="BP561" s="155"/>
    </row>
    <row r="562" spans="1:68" ht="39" customHeight="1" x14ac:dyDescent="0.25">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20"/>
      <c r="AM562" s="20"/>
      <c r="AN562" s="155"/>
      <c r="AO562" s="155"/>
      <c r="AP562" s="155"/>
      <c r="AQ562" s="155"/>
      <c r="AR562" s="155"/>
      <c r="AS562" s="155"/>
      <c r="AT562" s="155"/>
      <c r="AU562" s="155"/>
      <c r="AV562" s="155"/>
      <c r="AW562" s="155"/>
      <c r="AX562" s="155"/>
      <c r="AY562" s="155"/>
      <c r="AZ562" s="155"/>
      <c r="BA562" s="155"/>
      <c r="BB562" s="155"/>
      <c r="BC562" s="155"/>
      <c r="BD562" s="155"/>
      <c r="BE562" s="155"/>
      <c r="BF562" s="155"/>
      <c r="BG562" s="155"/>
      <c r="BH562" s="155"/>
      <c r="BI562" s="155"/>
      <c r="BJ562" s="155"/>
      <c r="BK562" s="155"/>
      <c r="BL562" s="155"/>
      <c r="BM562" s="155"/>
      <c r="BN562" s="155"/>
      <c r="BO562" s="155"/>
      <c r="BP562" s="155"/>
    </row>
    <row r="563" spans="1:68" ht="39" customHeight="1" x14ac:dyDescent="0.25">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20"/>
      <c r="AM563" s="20"/>
      <c r="AN563" s="155"/>
      <c r="AO563" s="155"/>
      <c r="AP563" s="155"/>
      <c r="AQ563" s="155"/>
      <c r="AR563" s="155"/>
      <c r="AS563" s="155"/>
      <c r="AT563" s="155"/>
      <c r="AU563" s="155"/>
      <c r="AV563" s="155"/>
      <c r="AW563" s="155"/>
      <c r="AX563" s="155"/>
      <c r="AY563" s="155"/>
      <c r="AZ563" s="155"/>
      <c r="BA563" s="155"/>
      <c r="BB563" s="155"/>
      <c r="BC563" s="155"/>
      <c r="BD563" s="155"/>
      <c r="BE563" s="155"/>
      <c r="BF563" s="155"/>
      <c r="BG563" s="155"/>
      <c r="BH563" s="155"/>
      <c r="BI563" s="155"/>
      <c r="BJ563" s="155"/>
      <c r="BK563" s="155"/>
      <c r="BL563" s="155"/>
      <c r="BM563" s="155"/>
      <c r="BN563" s="155"/>
      <c r="BO563" s="155"/>
      <c r="BP563" s="155"/>
    </row>
    <row r="564" spans="1:68" ht="39" customHeight="1" x14ac:dyDescent="0.25">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20"/>
      <c r="AM564" s="20"/>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row>
    <row r="565" spans="1:68" ht="39" customHeight="1" x14ac:dyDescent="0.25">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20"/>
      <c r="AM565" s="20"/>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row>
    <row r="566" spans="1:68" ht="39" customHeight="1" x14ac:dyDescent="0.25">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20"/>
      <c r="AM566" s="20"/>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row>
    <row r="567" spans="1:68" ht="39" customHeight="1" x14ac:dyDescent="0.25">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20"/>
      <c r="AM567" s="20"/>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row>
    <row r="568" spans="1:68" ht="39" customHeight="1" x14ac:dyDescent="0.25">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20"/>
      <c r="AM568" s="20"/>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row>
    <row r="569" spans="1:68" ht="39" customHeight="1" x14ac:dyDescent="0.25">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20"/>
      <c r="AM569" s="20"/>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row>
    <row r="570" spans="1:68" ht="39" customHeight="1" x14ac:dyDescent="0.25">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20"/>
      <c r="AM570" s="20"/>
      <c r="AN570" s="155"/>
      <c r="AO570" s="155"/>
      <c r="AP570" s="155"/>
      <c r="AQ570" s="155"/>
      <c r="AR570" s="155"/>
      <c r="AS570" s="155"/>
      <c r="AT570" s="155"/>
      <c r="AU570" s="155"/>
      <c r="AV570" s="155"/>
      <c r="AW570" s="155"/>
      <c r="AX570" s="155"/>
      <c r="AY570" s="155"/>
      <c r="AZ570" s="155"/>
      <c r="BA570" s="155"/>
      <c r="BB570" s="155"/>
      <c r="BC570" s="155"/>
      <c r="BD570" s="155"/>
      <c r="BE570" s="155"/>
      <c r="BF570" s="155"/>
      <c r="BG570" s="155"/>
      <c r="BH570" s="155"/>
      <c r="BI570" s="155"/>
      <c r="BJ570" s="155"/>
      <c r="BK570" s="155"/>
      <c r="BL570" s="155"/>
      <c r="BM570" s="155"/>
      <c r="BN570" s="155"/>
      <c r="BO570" s="155"/>
      <c r="BP570" s="155"/>
    </row>
    <row r="571" spans="1:68" ht="39" customHeight="1" x14ac:dyDescent="0.25">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20"/>
      <c r="AM571" s="20"/>
      <c r="AN571" s="155"/>
      <c r="AO571" s="155"/>
      <c r="AP571" s="155"/>
      <c r="AQ571" s="155"/>
      <c r="AR571" s="155"/>
      <c r="AS571" s="155"/>
      <c r="AT571" s="155"/>
      <c r="AU571" s="155"/>
      <c r="AV571" s="155"/>
      <c r="AW571" s="155"/>
      <c r="AX571" s="155"/>
      <c r="AY571" s="155"/>
      <c r="AZ571" s="155"/>
      <c r="BA571" s="155"/>
      <c r="BB571" s="155"/>
      <c r="BC571" s="155"/>
      <c r="BD571" s="155"/>
      <c r="BE571" s="155"/>
      <c r="BF571" s="155"/>
      <c r="BG571" s="155"/>
      <c r="BH571" s="155"/>
      <c r="BI571" s="155"/>
      <c r="BJ571" s="155"/>
      <c r="BK571" s="155"/>
      <c r="BL571" s="155"/>
      <c r="BM571" s="155"/>
      <c r="BN571" s="155"/>
      <c r="BO571" s="155"/>
      <c r="BP571" s="155"/>
    </row>
    <row r="572" spans="1:68" ht="39" customHeight="1" x14ac:dyDescent="0.25">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20"/>
      <c r="AM572" s="20"/>
      <c r="AN572" s="155"/>
      <c r="AO572" s="155"/>
      <c r="AP572" s="155"/>
      <c r="AQ572" s="155"/>
      <c r="AR572" s="155"/>
      <c r="AS572" s="155"/>
      <c r="AT572" s="155"/>
      <c r="AU572" s="155"/>
      <c r="AV572" s="155"/>
      <c r="AW572" s="155"/>
      <c r="AX572" s="155"/>
      <c r="AY572" s="155"/>
      <c r="AZ572" s="155"/>
      <c r="BA572" s="155"/>
      <c r="BB572" s="155"/>
      <c r="BC572" s="155"/>
      <c r="BD572" s="155"/>
      <c r="BE572" s="155"/>
      <c r="BF572" s="155"/>
      <c r="BG572" s="155"/>
      <c r="BH572" s="155"/>
      <c r="BI572" s="155"/>
      <c r="BJ572" s="155"/>
      <c r="BK572" s="155"/>
      <c r="BL572" s="155"/>
      <c r="BM572" s="155"/>
      <c r="BN572" s="155"/>
      <c r="BO572" s="155"/>
      <c r="BP572" s="155"/>
    </row>
    <row r="573" spans="1:68" ht="39" customHeight="1" x14ac:dyDescent="0.25">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20"/>
      <c r="AM573" s="20"/>
      <c r="AN573" s="155"/>
      <c r="AO573" s="155"/>
      <c r="AP573" s="155"/>
      <c r="AQ573" s="155"/>
      <c r="AR573" s="155"/>
      <c r="AS573" s="155"/>
      <c r="AT573" s="155"/>
      <c r="AU573" s="155"/>
      <c r="AV573" s="155"/>
      <c r="AW573" s="155"/>
      <c r="AX573" s="155"/>
      <c r="AY573" s="155"/>
      <c r="AZ573" s="155"/>
      <c r="BA573" s="155"/>
      <c r="BB573" s="155"/>
      <c r="BC573" s="155"/>
      <c r="BD573" s="155"/>
      <c r="BE573" s="155"/>
      <c r="BF573" s="155"/>
      <c r="BG573" s="155"/>
      <c r="BH573" s="155"/>
      <c r="BI573" s="155"/>
      <c r="BJ573" s="155"/>
      <c r="BK573" s="155"/>
      <c r="BL573" s="155"/>
      <c r="BM573" s="155"/>
      <c r="BN573" s="155"/>
      <c r="BO573" s="155"/>
      <c r="BP573" s="155"/>
    </row>
    <row r="574" spans="1:68" ht="39" customHeight="1" x14ac:dyDescent="0.25">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20"/>
      <c r="AM574" s="20"/>
      <c r="AN574" s="155"/>
      <c r="AO574" s="155"/>
      <c r="AP574" s="155"/>
      <c r="AQ574" s="155"/>
      <c r="AR574" s="155"/>
      <c r="AS574" s="155"/>
      <c r="AT574" s="155"/>
      <c r="AU574" s="155"/>
      <c r="AV574" s="155"/>
      <c r="AW574" s="155"/>
      <c r="AX574" s="155"/>
      <c r="AY574" s="155"/>
      <c r="AZ574" s="155"/>
      <c r="BA574" s="155"/>
      <c r="BB574" s="155"/>
      <c r="BC574" s="155"/>
      <c r="BD574" s="155"/>
      <c r="BE574" s="155"/>
      <c r="BF574" s="155"/>
      <c r="BG574" s="155"/>
      <c r="BH574" s="155"/>
      <c r="BI574" s="155"/>
      <c r="BJ574" s="155"/>
      <c r="BK574" s="155"/>
      <c r="BL574" s="155"/>
      <c r="BM574" s="155"/>
      <c r="BN574" s="155"/>
      <c r="BO574" s="155"/>
      <c r="BP574" s="155"/>
    </row>
    <row r="575" spans="1:68" ht="39" customHeight="1" x14ac:dyDescent="0.25">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20"/>
      <c r="AM575" s="20"/>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row>
    <row r="576" spans="1:68" ht="39" customHeight="1" x14ac:dyDescent="0.25">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20"/>
      <c r="AM576" s="20"/>
      <c r="AN576" s="155"/>
      <c r="AO576" s="155"/>
      <c r="AP576" s="155"/>
      <c r="AQ576" s="155"/>
      <c r="AR576" s="155"/>
      <c r="AS576" s="155"/>
      <c r="AT576" s="155"/>
      <c r="AU576" s="155"/>
      <c r="AV576" s="155"/>
      <c r="AW576" s="155"/>
      <c r="AX576" s="155"/>
      <c r="AY576" s="155"/>
      <c r="AZ576" s="155"/>
      <c r="BA576" s="155"/>
      <c r="BB576" s="155"/>
      <c r="BC576" s="155"/>
      <c r="BD576" s="155"/>
      <c r="BE576" s="155"/>
      <c r="BF576" s="155"/>
      <c r="BG576" s="155"/>
      <c r="BH576" s="155"/>
      <c r="BI576" s="155"/>
      <c r="BJ576" s="155"/>
      <c r="BK576" s="155"/>
      <c r="BL576" s="155"/>
      <c r="BM576" s="155"/>
      <c r="BN576" s="155"/>
      <c r="BO576" s="155"/>
      <c r="BP576" s="155"/>
    </row>
    <row r="577" spans="1:68" ht="39" customHeight="1" x14ac:dyDescent="0.25">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20"/>
      <c r="AM577" s="20"/>
      <c r="AN577" s="155"/>
      <c r="AO577" s="155"/>
      <c r="AP577" s="155"/>
      <c r="AQ577" s="155"/>
      <c r="AR577" s="155"/>
      <c r="AS577" s="155"/>
      <c r="AT577" s="155"/>
      <c r="AU577" s="155"/>
      <c r="AV577" s="155"/>
      <c r="AW577" s="155"/>
      <c r="AX577" s="155"/>
      <c r="AY577" s="155"/>
      <c r="AZ577" s="155"/>
      <c r="BA577" s="155"/>
      <c r="BB577" s="155"/>
      <c r="BC577" s="155"/>
      <c r="BD577" s="155"/>
      <c r="BE577" s="155"/>
      <c r="BF577" s="155"/>
      <c r="BG577" s="155"/>
      <c r="BH577" s="155"/>
      <c r="BI577" s="155"/>
      <c r="BJ577" s="155"/>
      <c r="BK577" s="155"/>
      <c r="BL577" s="155"/>
      <c r="BM577" s="155"/>
      <c r="BN577" s="155"/>
      <c r="BO577" s="155"/>
      <c r="BP577" s="155"/>
    </row>
    <row r="578" spans="1:68" ht="39" customHeight="1" x14ac:dyDescent="0.25">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20"/>
      <c r="AM578" s="20"/>
      <c r="AN578" s="155"/>
      <c r="AO578" s="155"/>
      <c r="AP578" s="155"/>
      <c r="AQ578" s="155"/>
      <c r="AR578" s="155"/>
      <c r="AS578" s="155"/>
      <c r="AT578" s="155"/>
      <c r="AU578" s="155"/>
      <c r="AV578" s="155"/>
      <c r="AW578" s="155"/>
      <c r="AX578" s="155"/>
      <c r="AY578" s="155"/>
      <c r="AZ578" s="155"/>
      <c r="BA578" s="155"/>
      <c r="BB578" s="155"/>
      <c r="BC578" s="155"/>
      <c r="BD578" s="155"/>
      <c r="BE578" s="155"/>
      <c r="BF578" s="155"/>
      <c r="BG578" s="155"/>
      <c r="BH578" s="155"/>
      <c r="BI578" s="155"/>
      <c r="BJ578" s="155"/>
      <c r="BK578" s="155"/>
      <c r="BL578" s="155"/>
      <c r="BM578" s="155"/>
      <c r="BN578" s="155"/>
      <c r="BO578" s="155"/>
      <c r="BP578" s="155"/>
    </row>
    <row r="579" spans="1:68" ht="39" customHeight="1" x14ac:dyDescent="0.25">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20"/>
      <c r="AM579" s="20"/>
      <c r="AN579" s="155"/>
      <c r="AO579" s="155"/>
      <c r="AP579" s="155"/>
      <c r="AQ579" s="155"/>
      <c r="AR579" s="155"/>
      <c r="AS579" s="155"/>
      <c r="AT579" s="155"/>
      <c r="AU579" s="155"/>
      <c r="AV579" s="155"/>
      <c r="AW579" s="155"/>
      <c r="AX579" s="155"/>
      <c r="AY579" s="155"/>
      <c r="AZ579" s="155"/>
      <c r="BA579" s="155"/>
      <c r="BB579" s="155"/>
      <c r="BC579" s="155"/>
      <c r="BD579" s="155"/>
      <c r="BE579" s="155"/>
      <c r="BF579" s="155"/>
      <c r="BG579" s="155"/>
      <c r="BH579" s="155"/>
      <c r="BI579" s="155"/>
      <c r="BJ579" s="155"/>
      <c r="BK579" s="155"/>
      <c r="BL579" s="155"/>
      <c r="BM579" s="155"/>
      <c r="BN579" s="155"/>
      <c r="BO579" s="155"/>
      <c r="BP579" s="155"/>
    </row>
    <row r="580" spans="1:68" ht="39" customHeight="1" x14ac:dyDescent="0.25">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20"/>
      <c r="AM580" s="20"/>
      <c r="AN580" s="155"/>
      <c r="AO580" s="155"/>
      <c r="AP580" s="155"/>
      <c r="AQ580" s="155"/>
      <c r="AR580" s="155"/>
      <c r="AS580" s="155"/>
      <c r="AT580" s="155"/>
      <c r="AU580" s="155"/>
      <c r="AV580" s="155"/>
      <c r="AW580" s="155"/>
      <c r="AX580" s="155"/>
      <c r="AY580" s="155"/>
      <c r="AZ580" s="155"/>
      <c r="BA580" s="155"/>
      <c r="BB580" s="155"/>
      <c r="BC580" s="155"/>
      <c r="BD580" s="155"/>
      <c r="BE580" s="155"/>
      <c r="BF580" s="155"/>
      <c r="BG580" s="155"/>
      <c r="BH580" s="155"/>
      <c r="BI580" s="155"/>
      <c r="BJ580" s="155"/>
      <c r="BK580" s="155"/>
      <c r="BL580" s="155"/>
      <c r="BM580" s="155"/>
      <c r="BN580" s="155"/>
      <c r="BO580" s="155"/>
      <c r="BP580" s="155"/>
    </row>
    <row r="581" spans="1:68" ht="39" customHeight="1" x14ac:dyDescent="0.25">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20"/>
      <c r="AM581" s="20"/>
      <c r="AN581" s="155"/>
      <c r="AO581" s="155"/>
      <c r="AP581" s="155"/>
      <c r="AQ581" s="155"/>
      <c r="AR581" s="155"/>
      <c r="AS581" s="155"/>
      <c r="AT581" s="155"/>
      <c r="AU581" s="155"/>
      <c r="AV581" s="155"/>
      <c r="AW581" s="155"/>
      <c r="AX581" s="155"/>
      <c r="AY581" s="155"/>
      <c r="AZ581" s="155"/>
      <c r="BA581" s="155"/>
      <c r="BB581" s="155"/>
      <c r="BC581" s="155"/>
      <c r="BD581" s="155"/>
      <c r="BE581" s="155"/>
      <c r="BF581" s="155"/>
      <c r="BG581" s="155"/>
      <c r="BH581" s="155"/>
      <c r="BI581" s="155"/>
      <c r="BJ581" s="155"/>
      <c r="BK581" s="155"/>
      <c r="BL581" s="155"/>
      <c r="BM581" s="155"/>
      <c r="BN581" s="155"/>
      <c r="BO581" s="155"/>
      <c r="BP581" s="155"/>
    </row>
    <row r="582" spans="1:68" ht="39" customHeight="1" x14ac:dyDescent="0.25">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20"/>
      <c r="AM582" s="20"/>
      <c r="AN582" s="155"/>
      <c r="AO582" s="155"/>
      <c r="AP582" s="155"/>
      <c r="AQ582" s="155"/>
      <c r="AR582" s="155"/>
      <c r="AS582" s="155"/>
      <c r="AT582" s="155"/>
      <c r="AU582" s="155"/>
      <c r="AV582" s="155"/>
      <c r="AW582" s="155"/>
      <c r="AX582" s="155"/>
      <c r="AY582" s="155"/>
      <c r="AZ582" s="155"/>
      <c r="BA582" s="155"/>
      <c r="BB582" s="155"/>
      <c r="BC582" s="155"/>
      <c r="BD582" s="155"/>
      <c r="BE582" s="155"/>
      <c r="BF582" s="155"/>
      <c r="BG582" s="155"/>
      <c r="BH582" s="155"/>
      <c r="BI582" s="155"/>
      <c r="BJ582" s="155"/>
      <c r="BK582" s="155"/>
      <c r="BL582" s="155"/>
      <c r="BM582" s="155"/>
      <c r="BN582" s="155"/>
      <c r="BO582" s="155"/>
      <c r="BP582" s="155"/>
    </row>
    <row r="583" spans="1:68" ht="39" customHeight="1" x14ac:dyDescent="0.25">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20"/>
      <c r="AM583" s="20"/>
      <c r="AN583" s="155"/>
      <c r="AO583" s="155"/>
      <c r="AP583" s="155"/>
      <c r="AQ583" s="155"/>
      <c r="AR583" s="155"/>
      <c r="AS583" s="155"/>
      <c r="AT583" s="155"/>
      <c r="AU583" s="155"/>
      <c r="AV583" s="155"/>
      <c r="AW583" s="155"/>
      <c r="AX583" s="155"/>
      <c r="AY583" s="155"/>
      <c r="AZ583" s="155"/>
      <c r="BA583" s="155"/>
      <c r="BB583" s="155"/>
      <c r="BC583" s="155"/>
      <c r="BD583" s="155"/>
      <c r="BE583" s="155"/>
      <c r="BF583" s="155"/>
      <c r="BG583" s="155"/>
      <c r="BH583" s="155"/>
      <c r="BI583" s="155"/>
      <c r="BJ583" s="155"/>
      <c r="BK583" s="155"/>
      <c r="BL583" s="155"/>
      <c r="BM583" s="155"/>
      <c r="BN583" s="155"/>
      <c r="BO583" s="155"/>
      <c r="BP583" s="155"/>
    </row>
    <row r="584" spans="1:68" ht="39" customHeight="1" x14ac:dyDescent="0.25">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20"/>
      <c r="AM584" s="20"/>
      <c r="AN584" s="155"/>
      <c r="AO584" s="155"/>
      <c r="AP584" s="155"/>
      <c r="AQ584" s="155"/>
      <c r="AR584" s="155"/>
      <c r="AS584" s="155"/>
      <c r="AT584" s="155"/>
      <c r="AU584" s="155"/>
      <c r="AV584" s="155"/>
      <c r="AW584" s="155"/>
      <c r="AX584" s="155"/>
      <c r="AY584" s="155"/>
      <c r="AZ584" s="155"/>
      <c r="BA584" s="155"/>
      <c r="BB584" s="155"/>
      <c r="BC584" s="155"/>
      <c r="BD584" s="155"/>
      <c r="BE584" s="155"/>
      <c r="BF584" s="155"/>
      <c r="BG584" s="155"/>
      <c r="BH584" s="155"/>
      <c r="BI584" s="155"/>
      <c r="BJ584" s="155"/>
      <c r="BK584" s="155"/>
      <c r="BL584" s="155"/>
      <c r="BM584" s="155"/>
      <c r="BN584" s="155"/>
      <c r="BO584" s="155"/>
      <c r="BP584" s="155"/>
    </row>
    <row r="585" spans="1:68" ht="39" customHeight="1" x14ac:dyDescent="0.25">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20"/>
      <c r="AM585" s="20"/>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row>
    <row r="586" spans="1:68" ht="39" customHeight="1" x14ac:dyDescent="0.25">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20"/>
      <c r="AM586" s="20"/>
      <c r="AN586" s="155"/>
      <c r="AO586" s="155"/>
      <c r="AP586" s="155"/>
      <c r="AQ586" s="155"/>
      <c r="AR586" s="155"/>
      <c r="AS586" s="155"/>
      <c r="AT586" s="155"/>
      <c r="AU586" s="155"/>
      <c r="AV586" s="155"/>
      <c r="AW586" s="155"/>
      <c r="AX586" s="155"/>
      <c r="AY586" s="155"/>
      <c r="AZ586" s="155"/>
      <c r="BA586" s="155"/>
      <c r="BB586" s="155"/>
      <c r="BC586" s="155"/>
      <c r="BD586" s="155"/>
      <c r="BE586" s="155"/>
      <c r="BF586" s="155"/>
      <c r="BG586" s="155"/>
      <c r="BH586" s="155"/>
      <c r="BI586" s="155"/>
      <c r="BJ586" s="155"/>
      <c r="BK586" s="155"/>
      <c r="BL586" s="155"/>
      <c r="BM586" s="155"/>
      <c r="BN586" s="155"/>
      <c r="BO586" s="155"/>
      <c r="BP586" s="155"/>
    </row>
    <row r="587" spans="1:68" ht="39" customHeight="1" x14ac:dyDescent="0.25">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20"/>
      <c r="AM587" s="20"/>
      <c r="AN587" s="155"/>
      <c r="AO587" s="155"/>
      <c r="AP587" s="155"/>
      <c r="AQ587" s="155"/>
      <c r="AR587" s="155"/>
      <c r="AS587" s="155"/>
      <c r="AT587" s="155"/>
      <c r="AU587" s="155"/>
      <c r="AV587" s="155"/>
      <c r="AW587" s="155"/>
      <c r="AX587" s="155"/>
      <c r="AY587" s="155"/>
      <c r="AZ587" s="155"/>
      <c r="BA587" s="155"/>
      <c r="BB587" s="155"/>
      <c r="BC587" s="155"/>
      <c r="BD587" s="155"/>
      <c r="BE587" s="155"/>
      <c r="BF587" s="155"/>
      <c r="BG587" s="155"/>
      <c r="BH587" s="155"/>
      <c r="BI587" s="155"/>
      <c r="BJ587" s="155"/>
      <c r="BK587" s="155"/>
      <c r="BL587" s="155"/>
      <c r="BM587" s="155"/>
      <c r="BN587" s="155"/>
      <c r="BO587" s="155"/>
      <c r="BP587" s="155"/>
    </row>
    <row r="588" spans="1:68" ht="39" customHeight="1" x14ac:dyDescent="0.25">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20"/>
      <c r="AM588" s="20"/>
      <c r="AN588" s="155"/>
      <c r="AO588" s="155"/>
      <c r="AP588" s="155"/>
      <c r="AQ588" s="155"/>
      <c r="AR588" s="155"/>
      <c r="AS588" s="155"/>
      <c r="AT588" s="155"/>
      <c r="AU588" s="155"/>
      <c r="AV588" s="155"/>
      <c r="AW588" s="155"/>
      <c r="AX588" s="155"/>
      <c r="AY588" s="155"/>
      <c r="AZ588" s="155"/>
      <c r="BA588" s="155"/>
      <c r="BB588" s="155"/>
      <c r="BC588" s="155"/>
      <c r="BD588" s="155"/>
      <c r="BE588" s="155"/>
      <c r="BF588" s="155"/>
      <c r="BG588" s="155"/>
      <c r="BH588" s="155"/>
      <c r="BI588" s="155"/>
      <c r="BJ588" s="155"/>
      <c r="BK588" s="155"/>
      <c r="BL588" s="155"/>
      <c r="BM588" s="155"/>
      <c r="BN588" s="155"/>
      <c r="BO588" s="155"/>
      <c r="BP588" s="155"/>
    </row>
    <row r="589" spans="1:68" ht="39" customHeight="1" x14ac:dyDescent="0.25">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20"/>
      <c r="AM589" s="20"/>
      <c r="AN589" s="155"/>
      <c r="AO589" s="155"/>
      <c r="AP589" s="155"/>
      <c r="AQ589" s="155"/>
      <c r="AR589" s="155"/>
      <c r="AS589" s="155"/>
      <c r="AT589" s="155"/>
      <c r="AU589" s="155"/>
      <c r="AV589" s="155"/>
      <c r="AW589" s="155"/>
      <c r="AX589" s="155"/>
      <c r="AY589" s="155"/>
      <c r="AZ589" s="155"/>
      <c r="BA589" s="155"/>
      <c r="BB589" s="155"/>
      <c r="BC589" s="155"/>
      <c r="BD589" s="155"/>
      <c r="BE589" s="155"/>
      <c r="BF589" s="155"/>
      <c r="BG589" s="155"/>
      <c r="BH589" s="155"/>
      <c r="BI589" s="155"/>
      <c r="BJ589" s="155"/>
      <c r="BK589" s="155"/>
      <c r="BL589" s="155"/>
      <c r="BM589" s="155"/>
      <c r="BN589" s="155"/>
      <c r="BO589" s="155"/>
      <c r="BP589" s="155"/>
    </row>
    <row r="590" spans="1:68" ht="39" customHeight="1" x14ac:dyDescent="0.25">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20"/>
      <c r="AM590" s="20"/>
      <c r="AN590" s="155"/>
      <c r="AO590" s="155"/>
      <c r="AP590" s="155"/>
      <c r="AQ590" s="155"/>
      <c r="AR590" s="155"/>
      <c r="AS590" s="155"/>
      <c r="AT590" s="155"/>
      <c r="AU590" s="155"/>
      <c r="AV590" s="155"/>
      <c r="AW590" s="155"/>
      <c r="AX590" s="155"/>
      <c r="AY590" s="155"/>
      <c r="AZ590" s="155"/>
      <c r="BA590" s="155"/>
      <c r="BB590" s="155"/>
      <c r="BC590" s="155"/>
      <c r="BD590" s="155"/>
      <c r="BE590" s="155"/>
      <c r="BF590" s="155"/>
      <c r="BG590" s="155"/>
      <c r="BH590" s="155"/>
      <c r="BI590" s="155"/>
      <c r="BJ590" s="155"/>
      <c r="BK590" s="155"/>
      <c r="BL590" s="155"/>
      <c r="BM590" s="155"/>
      <c r="BN590" s="155"/>
      <c r="BO590" s="155"/>
      <c r="BP590" s="155"/>
    </row>
    <row r="591" spans="1:68" ht="39" customHeight="1" x14ac:dyDescent="0.25">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20"/>
      <c r="AM591" s="20"/>
      <c r="AN591" s="155"/>
      <c r="AO591" s="155"/>
      <c r="AP591" s="155"/>
      <c r="AQ591" s="155"/>
      <c r="AR591" s="155"/>
      <c r="AS591" s="155"/>
      <c r="AT591" s="155"/>
      <c r="AU591" s="155"/>
      <c r="AV591" s="155"/>
      <c r="AW591" s="155"/>
      <c r="AX591" s="155"/>
      <c r="AY591" s="155"/>
      <c r="AZ591" s="155"/>
      <c r="BA591" s="155"/>
      <c r="BB591" s="155"/>
      <c r="BC591" s="155"/>
      <c r="BD591" s="155"/>
      <c r="BE591" s="155"/>
      <c r="BF591" s="155"/>
      <c r="BG591" s="155"/>
      <c r="BH591" s="155"/>
      <c r="BI591" s="155"/>
      <c r="BJ591" s="155"/>
      <c r="BK591" s="155"/>
      <c r="BL591" s="155"/>
      <c r="BM591" s="155"/>
      <c r="BN591" s="155"/>
      <c r="BO591" s="155"/>
      <c r="BP591" s="155"/>
    </row>
    <row r="592" spans="1:68" ht="39" customHeight="1" x14ac:dyDescent="0.25">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20"/>
      <c r="AM592" s="20"/>
      <c r="AN592" s="155"/>
      <c r="AO592" s="155"/>
      <c r="AP592" s="155"/>
      <c r="AQ592" s="155"/>
      <c r="AR592" s="155"/>
      <c r="AS592" s="155"/>
      <c r="AT592" s="155"/>
      <c r="AU592" s="155"/>
      <c r="AV592" s="155"/>
      <c r="AW592" s="155"/>
      <c r="AX592" s="155"/>
      <c r="AY592" s="155"/>
      <c r="AZ592" s="155"/>
      <c r="BA592" s="155"/>
      <c r="BB592" s="155"/>
      <c r="BC592" s="155"/>
      <c r="BD592" s="155"/>
      <c r="BE592" s="155"/>
      <c r="BF592" s="155"/>
      <c r="BG592" s="155"/>
      <c r="BH592" s="155"/>
      <c r="BI592" s="155"/>
      <c r="BJ592" s="155"/>
      <c r="BK592" s="155"/>
      <c r="BL592" s="155"/>
      <c r="BM592" s="155"/>
      <c r="BN592" s="155"/>
      <c r="BO592" s="155"/>
      <c r="BP592" s="155"/>
    </row>
    <row r="593" spans="1:68" ht="39" customHeight="1" x14ac:dyDescent="0.25">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20"/>
      <c r="AM593" s="20"/>
      <c r="AN593" s="155"/>
      <c r="AO593" s="155"/>
      <c r="AP593" s="155"/>
      <c r="AQ593" s="155"/>
      <c r="AR593" s="155"/>
      <c r="AS593" s="155"/>
      <c r="AT593" s="155"/>
      <c r="AU593" s="155"/>
      <c r="AV593" s="155"/>
      <c r="AW593" s="155"/>
      <c r="AX593" s="155"/>
      <c r="AY593" s="155"/>
      <c r="AZ593" s="155"/>
      <c r="BA593" s="155"/>
      <c r="BB593" s="155"/>
      <c r="BC593" s="155"/>
      <c r="BD593" s="155"/>
      <c r="BE593" s="155"/>
      <c r="BF593" s="155"/>
      <c r="BG593" s="155"/>
      <c r="BH593" s="155"/>
      <c r="BI593" s="155"/>
      <c r="BJ593" s="155"/>
      <c r="BK593" s="155"/>
      <c r="BL593" s="155"/>
      <c r="BM593" s="155"/>
      <c r="BN593" s="155"/>
      <c r="BO593" s="155"/>
      <c r="BP593" s="155"/>
    </row>
    <row r="594" spans="1:68" ht="39" customHeight="1" x14ac:dyDescent="0.25">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20"/>
      <c r="AM594" s="20"/>
      <c r="AN594" s="155"/>
      <c r="AO594" s="155"/>
      <c r="AP594" s="155"/>
      <c r="AQ594" s="155"/>
      <c r="AR594" s="155"/>
      <c r="AS594" s="155"/>
      <c r="AT594" s="155"/>
      <c r="AU594" s="155"/>
      <c r="AV594" s="155"/>
      <c r="AW594" s="155"/>
      <c r="AX594" s="155"/>
      <c r="AY594" s="155"/>
      <c r="AZ594" s="155"/>
      <c r="BA594" s="155"/>
      <c r="BB594" s="155"/>
      <c r="BC594" s="155"/>
      <c r="BD594" s="155"/>
      <c r="BE594" s="155"/>
      <c r="BF594" s="155"/>
      <c r="BG594" s="155"/>
      <c r="BH594" s="155"/>
      <c r="BI594" s="155"/>
      <c r="BJ594" s="155"/>
      <c r="BK594" s="155"/>
      <c r="BL594" s="155"/>
      <c r="BM594" s="155"/>
      <c r="BN594" s="155"/>
      <c r="BO594" s="155"/>
      <c r="BP594" s="155"/>
    </row>
    <row r="595" spans="1:68" ht="39" customHeight="1" x14ac:dyDescent="0.25">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20"/>
      <c r="AM595" s="20"/>
      <c r="AN595" s="155"/>
      <c r="AO595" s="155"/>
      <c r="AP595" s="155"/>
      <c r="AQ595" s="155"/>
      <c r="AR595" s="155"/>
      <c r="AS595" s="155"/>
      <c r="AT595" s="155"/>
      <c r="AU595" s="155"/>
      <c r="AV595" s="155"/>
      <c r="AW595" s="155"/>
      <c r="AX595" s="155"/>
      <c r="AY595" s="155"/>
      <c r="AZ595" s="155"/>
      <c r="BA595" s="155"/>
      <c r="BB595" s="155"/>
      <c r="BC595" s="155"/>
      <c r="BD595" s="155"/>
      <c r="BE595" s="155"/>
      <c r="BF595" s="155"/>
      <c r="BG595" s="155"/>
      <c r="BH595" s="155"/>
      <c r="BI595" s="155"/>
      <c r="BJ595" s="155"/>
      <c r="BK595" s="155"/>
      <c r="BL595" s="155"/>
      <c r="BM595" s="155"/>
      <c r="BN595" s="155"/>
      <c r="BO595" s="155"/>
      <c r="BP595" s="155"/>
    </row>
    <row r="596" spans="1:68" ht="39" customHeight="1" x14ac:dyDescent="0.25">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20"/>
      <c r="AM596" s="20"/>
      <c r="AN596" s="155"/>
      <c r="AO596" s="155"/>
      <c r="AP596" s="155"/>
      <c r="AQ596" s="155"/>
      <c r="AR596" s="155"/>
      <c r="AS596" s="155"/>
      <c r="AT596" s="155"/>
      <c r="AU596" s="155"/>
      <c r="AV596" s="155"/>
      <c r="AW596" s="155"/>
      <c r="AX596" s="155"/>
      <c r="AY596" s="155"/>
      <c r="AZ596" s="155"/>
      <c r="BA596" s="155"/>
      <c r="BB596" s="155"/>
      <c r="BC596" s="155"/>
      <c r="BD596" s="155"/>
      <c r="BE596" s="155"/>
      <c r="BF596" s="155"/>
      <c r="BG596" s="155"/>
      <c r="BH596" s="155"/>
      <c r="BI596" s="155"/>
      <c r="BJ596" s="155"/>
      <c r="BK596" s="155"/>
      <c r="BL596" s="155"/>
      <c r="BM596" s="155"/>
      <c r="BN596" s="155"/>
      <c r="BO596" s="155"/>
      <c r="BP596" s="155"/>
    </row>
    <row r="597" spans="1:68" ht="39" customHeight="1" x14ac:dyDescent="0.25">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20"/>
      <c r="AM597" s="20"/>
      <c r="AN597" s="155"/>
      <c r="AO597" s="155"/>
      <c r="AP597" s="155"/>
      <c r="AQ597" s="155"/>
      <c r="AR597" s="155"/>
      <c r="AS597" s="155"/>
      <c r="AT597" s="155"/>
      <c r="AU597" s="155"/>
      <c r="AV597" s="155"/>
      <c r="AW597" s="155"/>
      <c r="AX597" s="155"/>
      <c r="AY597" s="155"/>
      <c r="AZ597" s="155"/>
      <c r="BA597" s="155"/>
      <c r="BB597" s="155"/>
      <c r="BC597" s="155"/>
      <c r="BD597" s="155"/>
      <c r="BE597" s="155"/>
      <c r="BF597" s="155"/>
      <c r="BG597" s="155"/>
      <c r="BH597" s="155"/>
      <c r="BI597" s="155"/>
      <c r="BJ597" s="155"/>
      <c r="BK597" s="155"/>
      <c r="BL597" s="155"/>
      <c r="BM597" s="155"/>
      <c r="BN597" s="155"/>
      <c r="BO597" s="155"/>
      <c r="BP597" s="155"/>
    </row>
    <row r="598" spans="1:68" ht="39" customHeight="1" x14ac:dyDescent="0.25">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20"/>
      <c r="AM598" s="20"/>
      <c r="AN598" s="155"/>
      <c r="AO598" s="155"/>
      <c r="AP598" s="155"/>
      <c r="AQ598" s="155"/>
      <c r="AR598" s="155"/>
      <c r="AS598" s="155"/>
      <c r="AT598" s="155"/>
      <c r="AU598" s="155"/>
      <c r="AV598" s="155"/>
      <c r="AW598" s="155"/>
      <c r="AX598" s="155"/>
      <c r="AY598" s="155"/>
      <c r="AZ598" s="155"/>
      <c r="BA598" s="155"/>
      <c r="BB598" s="155"/>
      <c r="BC598" s="155"/>
      <c r="BD598" s="155"/>
      <c r="BE598" s="155"/>
      <c r="BF598" s="155"/>
      <c r="BG598" s="155"/>
      <c r="BH598" s="155"/>
      <c r="BI598" s="155"/>
      <c r="BJ598" s="155"/>
      <c r="BK598" s="155"/>
      <c r="BL598" s="155"/>
      <c r="BM598" s="155"/>
      <c r="BN598" s="155"/>
      <c r="BO598" s="155"/>
      <c r="BP598" s="155"/>
    </row>
    <row r="599" spans="1:68" ht="39" customHeight="1" x14ac:dyDescent="0.25">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20"/>
      <c r="AM599" s="20"/>
      <c r="AN599" s="155"/>
      <c r="AO599" s="155"/>
      <c r="AP599" s="155"/>
      <c r="AQ599" s="155"/>
      <c r="AR599" s="155"/>
      <c r="AS599" s="155"/>
      <c r="AT599" s="155"/>
      <c r="AU599" s="155"/>
      <c r="AV599" s="155"/>
      <c r="AW599" s="155"/>
      <c r="AX599" s="155"/>
      <c r="AY599" s="155"/>
      <c r="AZ599" s="155"/>
      <c r="BA599" s="155"/>
      <c r="BB599" s="155"/>
      <c r="BC599" s="155"/>
      <c r="BD599" s="155"/>
      <c r="BE599" s="155"/>
      <c r="BF599" s="155"/>
      <c r="BG599" s="155"/>
      <c r="BH599" s="155"/>
      <c r="BI599" s="155"/>
      <c r="BJ599" s="155"/>
      <c r="BK599" s="155"/>
      <c r="BL599" s="155"/>
      <c r="BM599" s="155"/>
      <c r="BN599" s="155"/>
      <c r="BO599" s="155"/>
      <c r="BP599" s="155"/>
    </row>
    <row r="600" spans="1:68" ht="39" customHeight="1" x14ac:dyDescent="0.25">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20"/>
      <c r="AM600" s="20"/>
      <c r="AN600" s="155"/>
      <c r="AO600" s="155"/>
      <c r="AP600" s="155"/>
      <c r="AQ600" s="155"/>
      <c r="AR600" s="155"/>
      <c r="AS600" s="155"/>
      <c r="AT600" s="155"/>
      <c r="AU600" s="155"/>
      <c r="AV600" s="155"/>
      <c r="AW600" s="155"/>
      <c r="AX600" s="155"/>
      <c r="AY600" s="155"/>
      <c r="AZ600" s="155"/>
      <c r="BA600" s="155"/>
      <c r="BB600" s="155"/>
      <c r="BC600" s="155"/>
      <c r="BD600" s="155"/>
      <c r="BE600" s="155"/>
      <c r="BF600" s="155"/>
      <c r="BG600" s="155"/>
      <c r="BH600" s="155"/>
      <c r="BI600" s="155"/>
      <c r="BJ600" s="155"/>
      <c r="BK600" s="155"/>
      <c r="BL600" s="155"/>
      <c r="BM600" s="155"/>
      <c r="BN600" s="155"/>
      <c r="BO600" s="155"/>
      <c r="BP600" s="155"/>
    </row>
    <row r="601" spans="1:68" ht="39" customHeight="1" x14ac:dyDescent="0.25">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20"/>
      <c r="AM601" s="20"/>
      <c r="AN601" s="155"/>
      <c r="AO601" s="155"/>
      <c r="AP601" s="155"/>
      <c r="AQ601" s="155"/>
      <c r="AR601" s="155"/>
      <c r="AS601" s="155"/>
      <c r="AT601" s="155"/>
      <c r="AU601" s="155"/>
      <c r="AV601" s="155"/>
      <c r="AW601" s="155"/>
      <c r="AX601" s="155"/>
      <c r="AY601" s="155"/>
      <c r="AZ601" s="155"/>
      <c r="BA601" s="155"/>
      <c r="BB601" s="155"/>
      <c r="BC601" s="155"/>
      <c r="BD601" s="155"/>
      <c r="BE601" s="155"/>
      <c r="BF601" s="155"/>
      <c r="BG601" s="155"/>
      <c r="BH601" s="155"/>
      <c r="BI601" s="155"/>
      <c r="BJ601" s="155"/>
      <c r="BK601" s="155"/>
      <c r="BL601" s="155"/>
      <c r="BM601" s="155"/>
      <c r="BN601" s="155"/>
      <c r="BO601" s="155"/>
      <c r="BP601" s="155"/>
    </row>
    <row r="602" spans="1:68" ht="39" customHeight="1" x14ac:dyDescent="0.25">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20"/>
      <c r="AM602" s="20"/>
      <c r="AN602" s="155"/>
      <c r="AO602" s="155"/>
      <c r="AP602" s="155"/>
      <c r="AQ602" s="155"/>
      <c r="AR602" s="155"/>
      <c r="AS602" s="155"/>
      <c r="AT602" s="155"/>
      <c r="AU602" s="155"/>
      <c r="AV602" s="155"/>
      <c r="AW602" s="155"/>
      <c r="AX602" s="155"/>
      <c r="AY602" s="155"/>
      <c r="AZ602" s="155"/>
      <c r="BA602" s="155"/>
      <c r="BB602" s="155"/>
      <c r="BC602" s="155"/>
      <c r="BD602" s="155"/>
      <c r="BE602" s="155"/>
      <c r="BF602" s="155"/>
      <c r="BG602" s="155"/>
      <c r="BH602" s="155"/>
      <c r="BI602" s="155"/>
      <c r="BJ602" s="155"/>
      <c r="BK602" s="155"/>
      <c r="BL602" s="155"/>
      <c r="BM602" s="155"/>
      <c r="BN602" s="155"/>
      <c r="BO602" s="155"/>
      <c r="BP602" s="155"/>
    </row>
    <row r="603" spans="1:68" ht="39" customHeight="1" x14ac:dyDescent="0.25">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20"/>
      <c r="AM603" s="20"/>
      <c r="AN603" s="155"/>
      <c r="AO603" s="155"/>
      <c r="AP603" s="155"/>
      <c r="AQ603" s="155"/>
      <c r="AR603" s="155"/>
      <c r="AS603" s="155"/>
      <c r="AT603" s="155"/>
      <c r="AU603" s="155"/>
      <c r="AV603" s="155"/>
      <c r="AW603" s="155"/>
      <c r="AX603" s="155"/>
      <c r="AY603" s="155"/>
      <c r="AZ603" s="155"/>
      <c r="BA603" s="155"/>
      <c r="BB603" s="155"/>
      <c r="BC603" s="155"/>
      <c r="BD603" s="155"/>
      <c r="BE603" s="155"/>
      <c r="BF603" s="155"/>
      <c r="BG603" s="155"/>
      <c r="BH603" s="155"/>
      <c r="BI603" s="155"/>
      <c r="BJ603" s="155"/>
      <c r="BK603" s="155"/>
      <c r="BL603" s="155"/>
      <c r="BM603" s="155"/>
      <c r="BN603" s="155"/>
      <c r="BO603" s="155"/>
      <c r="BP603" s="155"/>
    </row>
    <row r="604" spans="1:68" ht="39" customHeight="1" x14ac:dyDescent="0.25">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20"/>
      <c r="AM604" s="20"/>
      <c r="AN604" s="155"/>
      <c r="AO604" s="155"/>
      <c r="AP604" s="155"/>
      <c r="AQ604" s="155"/>
      <c r="AR604" s="155"/>
      <c r="AS604" s="155"/>
      <c r="AT604" s="155"/>
      <c r="AU604" s="155"/>
      <c r="AV604" s="155"/>
      <c r="AW604" s="155"/>
      <c r="AX604" s="155"/>
      <c r="AY604" s="155"/>
      <c r="AZ604" s="155"/>
      <c r="BA604" s="155"/>
      <c r="BB604" s="155"/>
      <c r="BC604" s="155"/>
      <c r="BD604" s="155"/>
      <c r="BE604" s="155"/>
      <c r="BF604" s="155"/>
      <c r="BG604" s="155"/>
      <c r="BH604" s="155"/>
      <c r="BI604" s="155"/>
      <c r="BJ604" s="155"/>
      <c r="BK604" s="155"/>
      <c r="BL604" s="155"/>
      <c r="BM604" s="155"/>
      <c r="BN604" s="155"/>
      <c r="BO604" s="155"/>
      <c r="BP604" s="155"/>
    </row>
    <row r="605" spans="1:68" ht="39" customHeight="1" x14ac:dyDescent="0.25">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20"/>
      <c r="AM605" s="20"/>
      <c r="AN605" s="155"/>
      <c r="AO605" s="155"/>
      <c r="AP605" s="155"/>
      <c r="AQ605" s="155"/>
      <c r="AR605" s="155"/>
      <c r="AS605" s="155"/>
      <c r="AT605" s="155"/>
      <c r="AU605" s="155"/>
      <c r="AV605" s="155"/>
      <c r="AW605" s="155"/>
      <c r="AX605" s="155"/>
      <c r="AY605" s="155"/>
      <c r="AZ605" s="155"/>
      <c r="BA605" s="155"/>
      <c r="BB605" s="155"/>
      <c r="BC605" s="155"/>
      <c r="BD605" s="155"/>
      <c r="BE605" s="155"/>
      <c r="BF605" s="155"/>
      <c r="BG605" s="155"/>
      <c r="BH605" s="155"/>
      <c r="BI605" s="155"/>
      <c r="BJ605" s="155"/>
      <c r="BK605" s="155"/>
      <c r="BL605" s="155"/>
      <c r="BM605" s="155"/>
      <c r="BN605" s="155"/>
      <c r="BO605" s="155"/>
      <c r="BP605" s="155"/>
    </row>
    <row r="606" spans="1:68" ht="39" customHeight="1" x14ac:dyDescent="0.25">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20"/>
      <c r="AM606" s="20"/>
      <c r="AN606" s="155"/>
      <c r="AO606" s="155"/>
      <c r="AP606" s="155"/>
      <c r="AQ606" s="155"/>
      <c r="AR606" s="155"/>
      <c r="AS606" s="155"/>
      <c r="AT606" s="155"/>
      <c r="AU606" s="155"/>
      <c r="AV606" s="155"/>
      <c r="AW606" s="155"/>
      <c r="AX606" s="155"/>
      <c r="AY606" s="155"/>
      <c r="AZ606" s="155"/>
      <c r="BA606" s="155"/>
      <c r="BB606" s="155"/>
      <c r="BC606" s="155"/>
      <c r="BD606" s="155"/>
      <c r="BE606" s="155"/>
      <c r="BF606" s="155"/>
      <c r="BG606" s="155"/>
      <c r="BH606" s="155"/>
      <c r="BI606" s="155"/>
      <c r="BJ606" s="155"/>
      <c r="BK606" s="155"/>
      <c r="BL606" s="155"/>
      <c r="BM606" s="155"/>
      <c r="BN606" s="155"/>
      <c r="BO606" s="155"/>
      <c r="BP606" s="155"/>
    </row>
    <row r="607" spans="1:68" ht="39" customHeight="1" x14ac:dyDescent="0.25">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20"/>
      <c r="AM607" s="20"/>
      <c r="AN607" s="155"/>
      <c r="AO607" s="155"/>
      <c r="AP607" s="155"/>
      <c r="AQ607" s="155"/>
      <c r="AR607" s="155"/>
      <c r="AS607" s="155"/>
      <c r="AT607" s="155"/>
      <c r="AU607" s="155"/>
      <c r="AV607" s="155"/>
      <c r="AW607" s="155"/>
      <c r="AX607" s="155"/>
      <c r="AY607" s="155"/>
      <c r="AZ607" s="155"/>
      <c r="BA607" s="155"/>
      <c r="BB607" s="155"/>
      <c r="BC607" s="155"/>
      <c r="BD607" s="155"/>
      <c r="BE607" s="155"/>
      <c r="BF607" s="155"/>
      <c r="BG607" s="155"/>
      <c r="BH607" s="155"/>
      <c r="BI607" s="155"/>
      <c r="BJ607" s="155"/>
      <c r="BK607" s="155"/>
      <c r="BL607" s="155"/>
      <c r="BM607" s="155"/>
      <c r="BN607" s="155"/>
      <c r="BO607" s="155"/>
      <c r="BP607" s="155"/>
    </row>
    <row r="608" spans="1:68" ht="39" customHeight="1" x14ac:dyDescent="0.25">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20"/>
      <c r="AM608" s="20"/>
      <c r="AN608" s="155"/>
      <c r="AO608" s="155"/>
      <c r="AP608" s="155"/>
      <c r="AQ608" s="155"/>
      <c r="AR608" s="155"/>
      <c r="AS608" s="155"/>
      <c r="AT608" s="155"/>
      <c r="AU608" s="155"/>
      <c r="AV608" s="155"/>
      <c r="AW608" s="155"/>
      <c r="AX608" s="155"/>
      <c r="AY608" s="155"/>
      <c r="AZ608" s="155"/>
      <c r="BA608" s="155"/>
      <c r="BB608" s="155"/>
      <c r="BC608" s="155"/>
      <c r="BD608" s="155"/>
      <c r="BE608" s="155"/>
      <c r="BF608" s="155"/>
      <c r="BG608" s="155"/>
      <c r="BH608" s="155"/>
      <c r="BI608" s="155"/>
      <c r="BJ608" s="155"/>
      <c r="BK608" s="155"/>
      <c r="BL608" s="155"/>
      <c r="BM608" s="155"/>
      <c r="BN608" s="155"/>
      <c r="BO608" s="155"/>
      <c r="BP608" s="155"/>
    </row>
    <row r="609" spans="1:68" ht="39" customHeight="1" x14ac:dyDescent="0.25">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20"/>
      <c r="AM609" s="20"/>
      <c r="AN609" s="155"/>
      <c r="AO609" s="155"/>
      <c r="AP609" s="155"/>
      <c r="AQ609" s="155"/>
      <c r="AR609" s="155"/>
      <c r="AS609" s="155"/>
      <c r="AT609" s="155"/>
      <c r="AU609" s="155"/>
      <c r="AV609" s="155"/>
      <c r="AW609" s="155"/>
      <c r="AX609" s="155"/>
      <c r="AY609" s="155"/>
      <c r="AZ609" s="155"/>
      <c r="BA609" s="155"/>
      <c r="BB609" s="155"/>
      <c r="BC609" s="155"/>
      <c r="BD609" s="155"/>
      <c r="BE609" s="155"/>
      <c r="BF609" s="155"/>
      <c r="BG609" s="155"/>
      <c r="BH609" s="155"/>
      <c r="BI609" s="155"/>
      <c r="BJ609" s="155"/>
      <c r="BK609" s="155"/>
      <c r="BL609" s="155"/>
      <c r="BM609" s="155"/>
      <c r="BN609" s="155"/>
      <c r="BO609" s="155"/>
      <c r="BP609" s="155"/>
    </row>
    <row r="610" spans="1:68" ht="39" customHeight="1" x14ac:dyDescent="0.25">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20"/>
      <c r="AM610" s="20"/>
      <c r="AN610" s="155"/>
      <c r="AO610" s="155"/>
      <c r="AP610" s="155"/>
      <c r="AQ610" s="155"/>
      <c r="AR610" s="155"/>
      <c r="AS610" s="155"/>
      <c r="AT610" s="155"/>
      <c r="AU610" s="155"/>
      <c r="AV610" s="155"/>
      <c r="AW610" s="155"/>
      <c r="AX610" s="155"/>
      <c r="AY610" s="155"/>
      <c r="AZ610" s="155"/>
      <c r="BA610" s="155"/>
      <c r="BB610" s="155"/>
      <c r="BC610" s="155"/>
      <c r="BD610" s="155"/>
      <c r="BE610" s="155"/>
      <c r="BF610" s="155"/>
      <c r="BG610" s="155"/>
      <c r="BH610" s="155"/>
      <c r="BI610" s="155"/>
      <c r="BJ610" s="155"/>
      <c r="BK610" s="155"/>
      <c r="BL610" s="155"/>
      <c r="BM610" s="155"/>
      <c r="BN610" s="155"/>
      <c r="BO610" s="155"/>
      <c r="BP610" s="155"/>
    </row>
    <row r="611" spans="1:68" ht="39" customHeight="1" x14ac:dyDescent="0.25">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20"/>
      <c r="AM611" s="20"/>
      <c r="AN611" s="155"/>
      <c r="AO611" s="155"/>
      <c r="AP611" s="155"/>
      <c r="AQ611" s="155"/>
      <c r="AR611" s="155"/>
      <c r="AS611" s="155"/>
      <c r="AT611" s="155"/>
      <c r="AU611" s="155"/>
      <c r="AV611" s="155"/>
      <c r="AW611" s="155"/>
      <c r="AX611" s="155"/>
      <c r="AY611" s="155"/>
      <c r="AZ611" s="155"/>
      <c r="BA611" s="155"/>
      <c r="BB611" s="155"/>
      <c r="BC611" s="155"/>
      <c r="BD611" s="155"/>
      <c r="BE611" s="155"/>
      <c r="BF611" s="155"/>
      <c r="BG611" s="155"/>
      <c r="BH611" s="155"/>
      <c r="BI611" s="155"/>
      <c r="BJ611" s="155"/>
      <c r="BK611" s="155"/>
      <c r="BL611" s="155"/>
      <c r="BM611" s="155"/>
      <c r="BN611" s="155"/>
      <c r="BO611" s="155"/>
      <c r="BP611" s="155"/>
    </row>
    <row r="612" spans="1:68" ht="39" customHeight="1" x14ac:dyDescent="0.25">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20"/>
      <c r="AM612" s="20"/>
      <c r="AN612" s="155"/>
      <c r="AO612" s="155"/>
      <c r="AP612" s="155"/>
      <c r="AQ612" s="155"/>
      <c r="AR612" s="155"/>
      <c r="AS612" s="155"/>
      <c r="AT612" s="155"/>
      <c r="AU612" s="155"/>
      <c r="AV612" s="155"/>
      <c r="AW612" s="155"/>
      <c r="AX612" s="155"/>
      <c r="AY612" s="155"/>
      <c r="AZ612" s="155"/>
      <c r="BA612" s="155"/>
      <c r="BB612" s="155"/>
      <c r="BC612" s="155"/>
      <c r="BD612" s="155"/>
      <c r="BE612" s="155"/>
      <c r="BF612" s="155"/>
      <c r="BG612" s="155"/>
      <c r="BH612" s="155"/>
      <c r="BI612" s="155"/>
      <c r="BJ612" s="155"/>
      <c r="BK612" s="155"/>
      <c r="BL612" s="155"/>
      <c r="BM612" s="155"/>
      <c r="BN612" s="155"/>
      <c r="BO612" s="155"/>
      <c r="BP612" s="155"/>
    </row>
    <row r="613" spans="1:68" ht="39" customHeight="1" x14ac:dyDescent="0.25">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20"/>
      <c r="AM613" s="20"/>
      <c r="AN613" s="155"/>
      <c r="AO613" s="155"/>
      <c r="AP613" s="155"/>
      <c r="AQ613" s="155"/>
      <c r="AR613" s="155"/>
      <c r="AS613" s="155"/>
      <c r="AT613" s="155"/>
      <c r="AU613" s="155"/>
      <c r="AV613" s="155"/>
      <c r="AW613" s="155"/>
      <c r="AX613" s="155"/>
      <c r="AY613" s="155"/>
      <c r="AZ613" s="155"/>
      <c r="BA613" s="155"/>
      <c r="BB613" s="155"/>
      <c r="BC613" s="155"/>
      <c r="BD613" s="155"/>
      <c r="BE613" s="155"/>
      <c r="BF613" s="155"/>
      <c r="BG613" s="155"/>
      <c r="BH613" s="155"/>
      <c r="BI613" s="155"/>
      <c r="BJ613" s="155"/>
      <c r="BK613" s="155"/>
      <c r="BL613" s="155"/>
      <c r="BM613" s="155"/>
      <c r="BN613" s="155"/>
      <c r="BO613" s="155"/>
      <c r="BP613" s="155"/>
    </row>
    <row r="614" spans="1:68" ht="39" customHeight="1" x14ac:dyDescent="0.25">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20"/>
      <c r="AM614" s="20"/>
      <c r="AN614" s="155"/>
      <c r="AO614" s="155"/>
      <c r="AP614" s="155"/>
      <c r="AQ614" s="155"/>
      <c r="AR614" s="155"/>
      <c r="AS614" s="155"/>
      <c r="AT614" s="155"/>
      <c r="AU614" s="155"/>
      <c r="AV614" s="155"/>
      <c r="AW614" s="155"/>
      <c r="AX614" s="155"/>
      <c r="AY614" s="155"/>
      <c r="AZ614" s="155"/>
      <c r="BA614" s="155"/>
      <c r="BB614" s="155"/>
      <c r="BC614" s="155"/>
      <c r="BD614" s="155"/>
      <c r="BE614" s="155"/>
      <c r="BF614" s="155"/>
      <c r="BG614" s="155"/>
      <c r="BH614" s="155"/>
      <c r="BI614" s="155"/>
      <c r="BJ614" s="155"/>
      <c r="BK614" s="155"/>
      <c r="BL614" s="155"/>
      <c r="BM614" s="155"/>
      <c r="BN614" s="155"/>
      <c r="BO614" s="155"/>
      <c r="BP614" s="155"/>
    </row>
    <row r="615" spans="1:68" ht="39" customHeight="1" x14ac:dyDescent="0.25">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20"/>
      <c r="AM615" s="20"/>
      <c r="AN615" s="155"/>
      <c r="AO615" s="155"/>
      <c r="AP615" s="155"/>
      <c r="AQ615" s="155"/>
      <c r="AR615" s="155"/>
      <c r="AS615" s="155"/>
      <c r="AT615" s="155"/>
      <c r="AU615" s="155"/>
      <c r="AV615" s="155"/>
      <c r="AW615" s="155"/>
      <c r="AX615" s="155"/>
      <c r="AY615" s="155"/>
      <c r="AZ615" s="155"/>
      <c r="BA615" s="155"/>
      <c r="BB615" s="155"/>
      <c r="BC615" s="155"/>
      <c r="BD615" s="155"/>
      <c r="BE615" s="155"/>
      <c r="BF615" s="155"/>
      <c r="BG615" s="155"/>
      <c r="BH615" s="155"/>
      <c r="BI615" s="155"/>
      <c r="BJ615" s="155"/>
      <c r="BK615" s="155"/>
      <c r="BL615" s="155"/>
      <c r="BM615" s="155"/>
      <c r="BN615" s="155"/>
      <c r="BO615" s="155"/>
      <c r="BP615" s="155"/>
    </row>
    <row r="616" spans="1:68" ht="39" customHeight="1" x14ac:dyDescent="0.25">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20"/>
      <c r="AM616" s="20"/>
      <c r="AN616" s="155"/>
      <c r="AO616" s="155"/>
      <c r="AP616" s="155"/>
      <c r="AQ616" s="155"/>
      <c r="AR616" s="155"/>
      <c r="AS616" s="155"/>
      <c r="AT616" s="155"/>
      <c r="AU616" s="155"/>
      <c r="AV616" s="155"/>
      <c r="AW616" s="155"/>
      <c r="AX616" s="155"/>
      <c r="AY616" s="155"/>
      <c r="AZ616" s="155"/>
      <c r="BA616" s="155"/>
      <c r="BB616" s="155"/>
      <c r="BC616" s="155"/>
      <c r="BD616" s="155"/>
      <c r="BE616" s="155"/>
      <c r="BF616" s="155"/>
      <c r="BG616" s="155"/>
      <c r="BH616" s="155"/>
      <c r="BI616" s="155"/>
      <c r="BJ616" s="155"/>
      <c r="BK616" s="155"/>
      <c r="BL616" s="155"/>
      <c r="BM616" s="155"/>
      <c r="BN616" s="155"/>
      <c r="BO616" s="155"/>
      <c r="BP616" s="155"/>
    </row>
    <row r="617" spans="1:68" ht="39" customHeight="1" x14ac:dyDescent="0.25">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20"/>
      <c r="AM617" s="20"/>
      <c r="AN617" s="155"/>
      <c r="AO617" s="155"/>
      <c r="AP617" s="155"/>
      <c r="AQ617" s="155"/>
      <c r="AR617" s="155"/>
      <c r="AS617" s="155"/>
      <c r="AT617" s="155"/>
      <c r="AU617" s="155"/>
      <c r="AV617" s="155"/>
      <c r="AW617" s="155"/>
      <c r="AX617" s="155"/>
      <c r="AY617" s="155"/>
      <c r="AZ617" s="155"/>
      <c r="BA617" s="155"/>
      <c r="BB617" s="155"/>
      <c r="BC617" s="155"/>
      <c r="BD617" s="155"/>
      <c r="BE617" s="155"/>
      <c r="BF617" s="155"/>
      <c r="BG617" s="155"/>
      <c r="BH617" s="155"/>
      <c r="BI617" s="155"/>
      <c r="BJ617" s="155"/>
      <c r="BK617" s="155"/>
      <c r="BL617" s="155"/>
      <c r="BM617" s="155"/>
      <c r="BN617" s="155"/>
      <c r="BO617" s="155"/>
      <c r="BP617" s="155"/>
    </row>
    <row r="618" spans="1:68" ht="39" customHeight="1" x14ac:dyDescent="0.25">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20"/>
      <c r="AM618" s="20"/>
      <c r="AN618" s="155"/>
      <c r="AO618" s="155"/>
      <c r="AP618" s="155"/>
      <c r="AQ618" s="155"/>
      <c r="AR618" s="155"/>
      <c r="AS618" s="155"/>
      <c r="AT618" s="155"/>
      <c r="AU618" s="155"/>
      <c r="AV618" s="155"/>
      <c r="AW618" s="155"/>
      <c r="AX618" s="155"/>
      <c r="AY618" s="155"/>
      <c r="AZ618" s="155"/>
      <c r="BA618" s="155"/>
      <c r="BB618" s="155"/>
      <c r="BC618" s="155"/>
      <c r="BD618" s="155"/>
      <c r="BE618" s="155"/>
      <c r="BF618" s="155"/>
      <c r="BG618" s="155"/>
      <c r="BH618" s="155"/>
      <c r="BI618" s="155"/>
      <c r="BJ618" s="155"/>
      <c r="BK618" s="155"/>
      <c r="BL618" s="155"/>
      <c r="BM618" s="155"/>
      <c r="BN618" s="155"/>
      <c r="BO618" s="155"/>
      <c r="BP618" s="155"/>
    </row>
    <row r="619" spans="1:68" ht="39" customHeight="1" x14ac:dyDescent="0.25">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20"/>
      <c r="AM619" s="20"/>
      <c r="AN619" s="155"/>
      <c r="AO619" s="155"/>
      <c r="AP619" s="155"/>
      <c r="AQ619" s="155"/>
      <c r="AR619" s="155"/>
      <c r="AS619" s="155"/>
      <c r="AT619" s="155"/>
      <c r="AU619" s="155"/>
      <c r="AV619" s="155"/>
      <c r="AW619" s="155"/>
      <c r="AX619" s="155"/>
      <c r="AY619" s="155"/>
      <c r="AZ619" s="155"/>
      <c r="BA619" s="155"/>
      <c r="BB619" s="155"/>
      <c r="BC619" s="155"/>
      <c r="BD619" s="155"/>
      <c r="BE619" s="155"/>
      <c r="BF619" s="155"/>
      <c r="BG619" s="155"/>
      <c r="BH619" s="155"/>
      <c r="BI619" s="155"/>
      <c r="BJ619" s="155"/>
      <c r="BK619" s="155"/>
      <c r="BL619" s="155"/>
      <c r="BM619" s="155"/>
      <c r="BN619" s="155"/>
      <c r="BO619" s="155"/>
      <c r="BP619" s="155"/>
    </row>
    <row r="620" spans="1:68" ht="39" customHeight="1" x14ac:dyDescent="0.25">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20"/>
      <c r="AM620" s="20"/>
      <c r="AN620" s="155"/>
      <c r="AO620" s="155"/>
      <c r="AP620" s="155"/>
      <c r="AQ620" s="155"/>
      <c r="AR620" s="155"/>
      <c r="AS620" s="155"/>
      <c r="AT620" s="155"/>
      <c r="AU620" s="155"/>
      <c r="AV620" s="155"/>
      <c r="AW620" s="155"/>
      <c r="AX620" s="155"/>
      <c r="AY620" s="155"/>
      <c r="AZ620" s="155"/>
      <c r="BA620" s="155"/>
      <c r="BB620" s="155"/>
      <c r="BC620" s="155"/>
      <c r="BD620" s="155"/>
      <c r="BE620" s="155"/>
      <c r="BF620" s="155"/>
      <c r="BG620" s="155"/>
      <c r="BH620" s="155"/>
      <c r="BI620" s="155"/>
      <c r="BJ620" s="155"/>
      <c r="BK620" s="155"/>
      <c r="BL620" s="155"/>
      <c r="BM620" s="155"/>
      <c r="BN620" s="155"/>
      <c r="BO620" s="155"/>
      <c r="BP620" s="155"/>
    </row>
    <row r="621" spans="1:68" ht="39" customHeight="1" x14ac:dyDescent="0.25">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20"/>
      <c r="AM621" s="20"/>
      <c r="AN621" s="155"/>
      <c r="AO621" s="155"/>
      <c r="AP621" s="155"/>
      <c r="AQ621" s="155"/>
      <c r="AR621" s="155"/>
      <c r="AS621" s="155"/>
      <c r="AT621" s="155"/>
      <c r="AU621" s="155"/>
      <c r="AV621" s="155"/>
      <c r="AW621" s="155"/>
      <c r="AX621" s="155"/>
      <c r="AY621" s="155"/>
      <c r="AZ621" s="155"/>
      <c r="BA621" s="155"/>
      <c r="BB621" s="155"/>
      <c r="BC621" s="155"/>
      <c r="BD621" s="155"/>
      <c r="BE621" s="155"/>
      <c r="BF621" s="155"/>
      <c r="BG621" s="155"/>
      <c r="BH621" s="155"/>
      <c r="BI621" s="155"/>
      <c r="BJ621" s="155"/>
      <c r="BK621" s="155"/>
      <c r="BL621" s="155"/>
      <c r="BM621" s="155"/>
      <c r="BN621" s="155"/>
      <c r="BO621" s="155"/>
      <c r="BP621" s="155"/>
    </row>
    <row r="622" spans="1:68" ht="39" customHeight="1" x14ac:dyDescent="0.25">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20"/>
      <c r="AM622" s="20"/>
      <c r="AN622" s="155"/>
      <c r="AO622" s="155"/>
      <c r="AP622" s="155"/>
      <c r="AQ622" s="155"/>
      <c r="AR622" s="155"/>
      <c r="AS622" s="155"/>
      <c r="AT622" s="155"/>
      <c r="AU622" s="155"/>
      <c r="AV622" s="155"/>
      <c r="AW622" s="155"/>
      <c r="AX622" s="155"/>
      <c r="AY622" s="155"/>
      <c r="AZ622" s="155"/>
      <c r="BA622" s="155"/>
      <c r="BB622" s="155"/>
      <c r="BC622" s="155"/>
      <c r="BD622" s="155"/>
      <c r="BE622" s="155"/>
      <c r="BF622" s="155"/>
      <c r="BG622" s="155"/>
      <c r="BH622" s="155"/>
      <c r="BI622" s="155"/>
      <c r="BJ622" s="155"/>
      <c r="BK622" s="155"/>
      <c r="BL622" s="155"/>
      <c r="BM622" s="155"/>
      <c r="BN622" s="155"/>
      <c r="BO622" s="155"/>
      <c r="BP622" s="155"/>
    </row>
    <row r="623" spans="1:68" ht="39" customHeight="1" x14ac:dyDescent="0.25">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20"/>
      <c r="AM623" s="20"/>
      <c r="AN623" s="155"/>
      <c r="AO623" s="155"/>
      <c r="AP623" s="155"/>
      <c r="AQ623" s="155"/>
      <c r="AR623" s="155"/>
      <c r="AS623" s="155"/>
      <c r="AT623" s="155"/>
      <c r="AU623" s="155"/>
      <c r="AV623" s="155"/>
      <c r="AW623" s="155"/>
      <c r="AX623" s="155"/>
      <c r="AY623" s="155"/>
      <c r="AZ623" s="155"/>
      <c r="BA623" s="155"/>
      <c r="BB623" s="155"/>
      <c r="BC623" s="155"/>
      <c r="BD623" s="155"/>
      <c r="BE623" s="155"/>
      <c r="BF623" s="155"/>
      <c r="BG623" s="155"/>
      <c r="BH623" s="155"/>
      <c r="BI623" s="155"/>
      <c r="BJ623" s="155"/>
      <c r="BK623" s="155"/>
      <c r="BL623" s="155"/>
      <c r="BM623" s="155"/>
      <c r="BN623" s="155"/>
      <c r="BO623" s="155"/>
      <c r="BP623" s="155"/>
    </row>
    <row r="624" spans="1:68" ht="39" customHeight="1" x14ac:dyDescent="0.25">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20"/>
      <c r="AM624" s="20"/>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row>
    <row r="625" spans="1:68" ht="39" customHeight="1" x14ac:dyDescent="0.25">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20"/>
      <c r="AM625" s="20"/>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row>
    <row r="626" spans="1:68" ht="39" customHeight="1" x14ac:dyDescent="0.25">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20"/>
      <c r="AM626" s="20"/>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row>
    <row r="627" spans="1:68" ht="39" customHeight="1" x14ac:dyDescent="0.25">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20"/>
      <c r="AM627" s="20"/>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row>
    <row r="628" spans="1:68" ht="39" customHeight="1" x14ac:dyDescent="0.25">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20"/>
      <c r="AM628" s="20"/>
      <c r="AN628" s="155"/>
      <c r="AO628" s="155"/>
      <c r="AP628" s="155"/>
      <c r="AQ628" s="155"/>
      <c r="AR628" s="155"/>
      <c r="AS628" s="155"/>
      <c r="AT628" s="155"/>
      <c r="AU628" s="155"/>
      <c r="AV628" s="155"/>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row>
    <row r="629" spans="1:68" ht="39" customHeight="1" x14ac:dyDescent="0.25">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20"/>
      <c r="AM629" s="20"/>
      <c r="AN629" s="155"/>
      <c r="AO629" s="155"/>
      <c r="AP629" s="155"/>
      <c r="AQ629" s="155"/>
      <c r="AR629" s="155"/>
      <c r="AS629" s="155"/>
      <c r="AT629" s="155"/>
      <c r="AU629" s="155"/>
      <c r="AV629" s="155"/>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row>
    <row r="630" spans="1:68" ht="39" customHeight="1" x14ac:dyDescent="0.25">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20"/>
      <c r="AM630" s="20"/>
      <c r="AN630" s="155"/>
      <c r="AO630" s="155"/>
      <c r="AP630" s="155"/>
      <c r="AQ630" s="155"/>
      <c r="AR630" s="155"/>
      <c r="AS630" s="155"/>
      <c r="AT630" s="155"/>
      <c r="AU630" s="155"/>
      <c r="AV630" s="155"/>
      <c r="AW630" s="155"/>
      <c r="AX630" s="155"/>
      <c r="AY630" s="155"/>
      <c r="AZ630" s="155"/>
      <c r="BA630" s="155"/>
      <c r="BB630" s="155"/>
      <c r="BC630" s="155"/>
      <c r="BD630" s="155"/>
      <c r="BE630" s="155"/>
      <c r="BF630" s="155"/>
      <c r="BG630" s="155"/>
      <c r="BH630" s="155"/>
      <c r="BI630" s="155"/>
      <c r="BJ630" s="155"/>
      <c r="BK630" s="155"/>
      <c r="BL630" s="155"/>
      <c r="BM630" s="155"/>
      <c r="BN630" s="155"/>
      <c r="BO630" s="155"/>
      <c r="BP630" s="155"/>
    </row>
    <row r="631" spans="1:68" ht="39" customHeight="1" x14ac:dyDescent="0.25">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20"/>
      <c r="AM631" s="20"/>
      <c r="AN631" s="155"/>
      <c r="AO631" s="155"/>
      <c r="AP631" s="155"/>
      <c r="AQ631" s="155"/>
      <c r="AR631" s="155"/>
      <c r="AS631" s="155"/>
      <c r="AT631" s="155"/>
      <c r="AU631" s="155"/>
      <c r="AV631" s="155"/>
      <c r="AW631" s="155"/>
      <c r="AX631" s="155"/>
      <c r="AY631" s="155"/>
      <c r="AZ631" s="155"/>
      <c r="BA631" s="155"/>
      <c r="BB631" s="155"/>
      <c r="BC631" s="155"/>
      <c r="BD631" s="155"/>
      <c r="BE631" s="155"/>
      <c r="BF631" s="155"/>
      <c r="BG631" s="155"/>
      <c r="BH631" s="155"/>
      <c r="BI631" s="155"/>
      <c r="BJ631" s="155"/>
      <c r="BK631" s="155"/>
      <c r="BL631" s="155"/>
      <c r="BM631" s="155"/>
      <c r="BN631" s="155"/>
      <c r="BO631" s="155"/>
      <c r="BP631" s="155"/>
    </row>
    <row r="632" spans="1:68" ht="39" customHeight="1" x14ac:dyDescent="0.25">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20"/>
      <c r="AM632" s="20"/>
      <c r="AN632" s="155"/>
      <c r="AO632" s="155"/>
      <c r="AP632" s="155"/>
      <c r="AQ632" s="155"/>
      <c r="AR632" s="155"/>
      <c r="AS632" s="155"/>
      <c r="AT632" s="155"/>
      <c r="AU632" s="155"/>
      <c r="AV632" s="155"/>
      <c r="AW632" s="155"/>
      <c r="AX632" s="155"/>
      <c r="AY632" s="155"/>
      <c r="AZ632" s="155"/>
      <c r="BA632" s="155"/>
      <c r="BB632" s="155"/>
      <c r="BC632" s="155"/>
      <c r="BD632" s="155"/>
      <c r="BE632" s="155"/>
      <c r="BF632" s="155"/>
      <c r="BG632" s="155"/>
      <c r="BH632" s="155"/>
      <c r="BI632" s="155"/>
      <c r="BJ632" s="155"/>
      <c r="BK632" s="155"/>
      <c r="BL632" s="155"/>
      <c r="BM632" s="155"/>
      <c r="BN632" s="155"/>
      <c r="BO632" s="155"/>
      <c r="BP632" s="155"/>
    </row>
    <row r="633" spans="1:68" ht="39" customHeight="1" x14ac:dyDescent="0.25">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20"/>
      <c r="AM633" s="20"/>
      <c r="AN633" s="155"/>
      <c r="AO633" s="155"/>
      <c r="AP633" s="155"/>
      <c r="AQ633" s="155"/>
      <c r="AR633" s="155"/>
      <c r="AS633" s="155"/>
      <c r="AT633" s="155"/>
      <c r="AU633" s="155"/>
      <c r="AV633" s="155"/>
      <c r="AW633" s="155"/>
      <c r="AX633" s="155"/>
      <c r="AY633" s="155"/>
      <c r="AZ633" s="155"/>
      <c r="BA633" s="155"/>
      <c r="BB633" s="155"/>
      <c r="BC633" s="155"/>
      <c r="BD633" s="155"/>
      <c r="BE633" s="155"/>
      <c r="BF633" s="155"/>
      <c r="BG633" s="155"/>
      <c r="BH633" s="155"/>
      <c r="BI633" s="155"/>
      <c r="BJ633" s="155"/>
      <c r="BK633" s="155"/>
      <c r="BL633" s="155"/>
      <c r="BM633" s="155"/>
      <c r="BN633" s="155"/>
      <c r="BO633" s="155"/>
      <c r="BP633" s="155"/>
    </row>
    <row r="634" spans="1:68" ht="39" customHeight="1" x14ac:dyDescent="0.25">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20"/>
      <c r="AM634" s="20"/>
      <c r="AN634" s="155"/>
      <c r="AO634" s="155"/>
      <c r="AP634" s="155"/>
      <c r="AQ634" s="155"/>
      <c r="AR634" s="155"/>
      <c r="AS634" s="155"/>
      <c r="AT634" s="155"/>
      <c r="AU634" s="155"/>
      <c r="AV634" s="155"/>
      <c r="AW634" s="155"/>
      <c r="AX634" s="155"/>
      <c r="AY634" s="155"/>
      <c r="AZ634" s="155"/>
      <c r="BA634" s="155"/>
      <c r="BB634" s="155"/>
      <c r="BC634" s="155"/>
      <c r="BD634" s="155"/>
      <c r="BE634" s="155"/>
      <c r="BF634" s="155"/>
      <c r="BG634" s="155"/>
      <c r="BH634" s="155"/>
      <c r="BI634" s="155"/>
      <c r="BJ634" s="155"/>
      <c r="BK634" s="155"/>
      <c r="BL634" s="155"/>
      <c r="BM634" s="155"/>
      <c r="BN634" s="155"/>
      <c r="BO634" s="155"/>
      <c r="BP634" s="155"/>
    </row>
    <row r="635" spans="1:68" ht="39" customHeight="1" x14ac:dyDescent="0.25">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20"/>
      <c r="AM635" s="20"/>
      <c r="AN635" s="155"/>
      <c r="AO635" s="155"/>
      <c r="AP635" s="155"/>
      <c r="AQ635" s="155"/>
      <c r="AR635" s="155"/>
      <c r="AS635" s="155"/>
      <c r="AT635" s="155"/>
      <c r="AU635" s="155"/>
      <c r="AV635" s="155"/>
      <c r="AW635" s="155"/>
      <c r="AX635" s="155"/>
      <c r="AY635" s="155"/>
      <c r="AZ635" s="155"/>
      <c r="BA635" s="155"/>
      <c r="BB635" s="155"/>
      <c r="BC635" s="155"/>
      <c r="BD635" s="155"/>
      <c r="BE635" s="155"/>
      <c r="BF635" s="155"/>
      <c r="BG635" s="155"/>
      <c r="BH635" s="155"/>
      <c r="BI635" s="155"/>
      <c r="BJ635" s="155"/>
      <c r="BK635" s="155"/>
      <c r="BL635" s="155"/>
      <c r="BM635" s="155"/>
      <c r="BN635" s="155"/>
      <c r="BO635" s="155"/>
      <c r="BP635" s="155"/>
    </row>
    <row r="636" spans="1:68" ht="39" customHeight="1" x14ac:dyDescent="0.25">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20"/>
      <c r="AM636" s="20"/>
      <c r="AN636" s="155"/>
      <c r="AO636" s="155"/>
      <c r="AP636" s="155"/>
      <c r="AQ636" s="155"/>
      <c r="AR636" s="155"/>
      <c r="AS636" s="155"/>
      <c r="AT636" s="155"/>
      <c r="AU636" s="155"/>
      <c r="AV636" s="155"/>
      <c r="AW636" s="155"/>
      <c r="AX636" s="155"/>
      <c r="AY636" s="155"/>
      <c r="AZ636" s="155"/>
      <c r="BA636" s="155"/>
      <c r="BB636" s="155"/>
      <c r="BC636" s="155"/>
      <c r="BD636" s="155"/>
      <c r="BE636" s="155"/>
      <c r="BF636" s="155"/>
      <c r="BG636" s="155"/>
      <c r="BH636" s="155"/>
      <c r="BI636" s="155"/>
      <c r="BJ636" s="155"/>
      <c r="BK636" s="155"/>
      <c r="BL636" s="155"/>
      <c r="BM636" s="155"/>
      <c r="BN636" s="155"/>
      <c r="BO636" s="155"/>
      <c r="BP636" s="155"/>
    </row>
    <row r="637" spans="1:68" ht="39" customHeight="1" x14ac:dyDescent="0.25">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20"/>
      <c r="AM637" s="20"/>
      <c r="AN637" s="155"/>
      <c r="AO637" s="155"/>
      <c r="AP637" s="155"/>
      <c r="AQ637" s="155"/>
      <c r="AR637" s="155"/>
      <c r="AS637" s="155"/>
      <c r="AT637" s="155"/>
      <c r="AU637" s="155"/>
      <c r="AV637" s="155"/>
      <c r="AW637" s="155"/>
      <c r="AX637" s="155"/>
      <c r="AY637" s="155"/>
      <c r="AZ637" s="155"/>
      <c r="BA637" s="155"/>
      <c r="BB637" s="155"/>
      <c r="BC637" s="155"/>
      <c r="BD637" s="155"/>
      <c r="BE637" s="155"/>
      <c r="BF637" s="155"/>
      <c r="BG637" s="155"/>
      <c r="BH637" s="155"/>
      <c r="BI637" s="155"/>
      <c r="BJ637" s="155"/>
      <c r="BK637" s="155"/>
      <c r="BL637" s="155"/>
      <c r="BM637" s="155"/>
      <c r="BN637" s="155"/>
      <c r="BO637" s="155"/>
      <c r="BP637" s="155"/>
    </row>
    <row r="638" spans="1:68" ht="39" customHeight="1" x14ac:dyDescent="0.25">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20"/>
      <c r="AM638" s="20"/>
      <c r="AN638" s="155"/>
      <c r="AO638" s="155"/>
      <c r="AP638" s="155"/>
      <c r="AQ638" s="155"/>
      <c r="AR638" s="155"/>
      <c r="AS638" s="155"/>
      <c r="AT638" s="155"/>
      <c r="AU638" s="155"/>
      <c r="AV638" s="155"/>
      <c r="AW638" s="155"/>
      <c r="AX638" s="155"/>
      <c r="AY638" s="155"/>
      <c r="AZ638" s="155"/>
      <c r="BA638" s="155"/>
      <c r="BB638" s="155"/>
      <c r="BC638" s="155"/>
      <c r="BD638" s="155"/>
      <c r="BE638" s="155"/>
      <c r="BF638" s="155"/>
      <c r="BG638" s="155"/>
      <c r="BH638" s="155"/>
      <c r="BI638" s="155"/>
      <c r="BJ638" s="155"/>
      <c r="BK638" s="155"/>
      <c r="BL638" s="155"/>
      <c r="BM638" s="155"/>
      <c r="BN638" s="155"/>
      <c r="BO638" s="155"/>
      <c r="BP638" s="155"/>
    </row>
    <row r="639" spans="1:68" ht="39" customHeight="1" x14ac:dyDescent="0.25">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20"/>
      <c r="AM639" s="20"/>
      <c r="AN639" s="155"/>
      <c r="AO639" s="155"/>
      <c r="AP639" s="155"/>
      <c r="AQ639" s="155"/>
      <c r="AR639" s="155"/>
      <c r="AS639" s="155"/>
      <c r="AT639" s="155"/>
      <c r="AU639" s="155"/>
      <c r="AV639" s="155"/>
      <c r="AW639" s="155"/>
      <c r="AX639" s="155"/>
      <c r="AY639" s="155"/>
      <c r="AZ639" s="155"/>
      <c r="BA639" s="155"/>
      <c r="BB639" s="155"/>
      <c r="BC639" s="155"/>
      <c r="BD639" s="155"/>
      <c r="BE639" s="155"/>
      <c r="BF639" s="155"/>
      <c r="BG639" s="155"/>
      <c r="BH639" s="155"/>
      <c r="BI639" s="155"/>
      <c r="BJ639" s="155"/>
      <c r="BK639" s="155"/>
      <c r="BL639" s="155"/>
      <c r="BM639" s="155"/>
      <c r="BN639" s="155"/>
      <c r="BO639" s="155"/>
      <c r="BP639" s="155"/>
    </row>
    <row r="640" spans="1:68" ht="39" customHeight="1" x14ac:dyDescent="0.25">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20"/>
      <c r="AM640" s="20"/>
      <c r="AN640" s="155"/>
      <c r="AO640" s="155"/>
      <c r="AP640" s="155"/>
      <c r="AQ640" s="155"/>
      <c r="AR640" s="155"/>
      <c r="AS640" s="155"/>
      <c r="AT640" s="155"/>
      <c r="AU640" s="155"/>
      <c r="AV640" s="155"/>
      <c r="AW640" s="155"/>
      <c r="AX640" s="155"/>
      <c r="AY640" s="155"/>
      <c r="AZ640" s="155"/>
      <c r="BA640" s="155"/>
      <c r="BB640" s="155"/>
      <c r="BC640" s="155"/>
      <c r="BD640" s="155"/>
      <c r="BE640" s="155"/>
      <c r="BF640" s="155"/>
      <c r="BG640" s="155"/>
      <c r="BH640" s="155"/>
      <c r="BI640" s="155"/>
      <c r="BJ640" s="155"/>
      <c r="BK640" s="155"/>
      <c r="BL640" s="155"/>
      <c r="BM640" s="155"/>
      <c r="BN640" s="155"/>
      <c r="BO640" s="155"/>
      <c r="BP640" s="155"/>
    </row>
    <row r="641" spans="1:68" ht="39" customHeight="1" x14ac:dyDescent="0.25">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20"/>
      <c r="AM641" s="20"/>
      <c r="AN641" s="155"/>
      <c r="AO641" s="155"/>
      <c r="AP641" s="155"/>
      <c r="AQ641" s="155"/>
      <c r="AR641" s="155"/>
      <c r="AS641" s="155"/>
      <c r="AT641" s="155"/>
      <c r="AU641" s="155"/>
      <c r="AV641" s="155"/>
      <c r="AW641" s="155"/>
      <c r="AX641" s="155"/>
      <c r="AY641" s="155"/>
      <c r="AZ641" s="155"/>
      <c r="BA641" s="155"/>
      <c r="BB641" s="155"/>
      <c r="BC641" s="155"/>
      <c r="BD641" s="155"/>
      <c r="BE641" s="155"/>
      <c r="BF641" s="155"/>
      <c r="BG641" s="155"/>
      <c r="BH641" s="155"/>
      <c r="BI641" s="155"/>
      <c r="BJ641" s="155"/>
      <c r="BK641" s="155"/>
      <c r="BL641" s="155"/>
      <c r="BM641" s="155"/>
      <c r="BN641" s="155"/>
      <c r="BO641" s="155"/>
      <c r="BP641" s="155"/>
    </row>
    <row r="642" spans="1:68" ht="39" customHeight="1" x14ac:dyDescent="0.25">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20"/>
      <c r="AM642" s="20"/>
      <c r="AN642" s="155"/>
      <c r="AO642" s="155"/>
      <c r="AP642" s="155"/>
      <c r="AQ642" s="155"/>
      <c r="AR642" s="155"/>
      <c r="AS642" s="155"/>
      <c r="AT642" s="155"/>
      <c r="AU642" s="155"/>
      <c r="AV642" s="155"/>
      <c r="AW642" s="155"/>
      <c r="AX642" s="155"/>
      <c r="AY642" s="155"/>
      <c r="AZ642" s="155"/>
      <c r="BA642" s="155"/>
      <c r="BB642" s="155"/>
      <c r="BC642" s="155"/>
      <c r="BD642" s="155"/>
      <c r="BE642" s="155"/>
      <c r="BF642" s="155"/>
      <c r="BG642" s="155"/>
      <c r="BH642" s="155"/>
      <c r="BI642" s="155"/>
      <c r="BJ642" s="155"/>
      <c r="BK642" s="155"/>
      <c r="BL642" s="155"/>
      <c r="BM642" s="155"/>
      <c r="BN642" s="155"/>
      <c r="BO642" s="155"/>
      <c r="BP642" s="155"/>
    </row>
    <row r="643" spans="1:68" ht="39" customHeight="1" x14ac:dyDescent="0.25">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20"/>
      <c r="AM643" s="20"/>
      <c r="AN643" s="155"/>
      <c r="AO643" s="155"/>
      <c r="AP643" s="155"/>
      <c r="AQ643" s="155"/>
      <c r="AR643" s="155"/>
      <c r="AS643" s="155"/>
      <c r="AT643" s="155"/>
      <c r="AU643" s="155"/>
      <c r="AV643" s="155"/>
      <c r="AW643" s="155"/>
      <c r="AX643" s="155"/>
      <c r="AY643" s="155"/>
      <c r="AZ643" s="155"/>
      <c r="BA643" s="155"/>
      <c r="BB643" s="155"/>
      <c r="BC643" s="155"/>
      <c r="BD643" s="155"/>
      <c r="BE643" s="155"/>
      <c r="BF643" s="155"/>
      <c r="BG643" s="155"/>
      <c r="BH643" s="155"/>
      <c r="BI643" s="155"/>
      <c r="BJ643" s="155"/>
      <c r="BK643" s="155"/>
      <c r="BL643" s="155"/>
      <c r="BM643" s="155"/>
      <c r="BN643" s="155"/>
      <c r="BO643" s="155"/>
      <c r="BP643" s="155"/>
    </row>
    <row r="644" spans="1:68" ht="39" customHeight="1" x14ac:dyDescent="0.25">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20"/>
      <c r="AM644" s="20"/>
      <c r="AN644" s="155"/>
      <c r="AO644" s="155"/>
      <c r="AP644" s="155"/>
      <c r="AQ644" s="155"/>
      <c r="AR644" s="155"/>
      <c r="AS644" s="155"/>
      <c r="AT644" s="155"/>
      <c r="AU644" s="155"/>
      <c r="AV644" s="155"/>
      <c r="AW644" s="155"/>
      <c r="AX644" s="155"/>
      <c r="AY644" s="155"/>
      <c r="AZ644" s="155"/>
      <c r="BA644" s="155"/>
      <c r="BB644" s="155"/>
      <c r="BC644" s="155"/>
      <c r="BD644" s="155"/>
      <c r="BE644" s="155"/>
      <c r="BF644" s="155"/>
      <c r="BG644" s="155"/>
      <c r="BH644" s="155"/>
      <c r="BI644" s="155"/>
      <c r="BJ644" s="155"/>
      <c r="BK644" s="155"/>
      <c r="BL644" s="155"/>
      <c r="BM644" s="155"/>
      <c r="BN644" s="155"/>
      <c r="BO644" s="155"/>
      <c r="BP644" s="155"/>
    </row>
    <row r="645" spans="1:68" ht="39" customHeight="1" x14ac:dyDescent="0.25">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20"/>
      <c r="AM645" s="20"/>
      <c r="AN645" s="155"/>
      <c r="AO645" s="155"/>
      <c r="AP645" s="155"/>
      <c r="AQ645" s="155"/>
      <c r="AR645" s="155"/>
      <c r="AS645" s="155"/>
      <c r="AT645" s="155"/>
      <c r="AU645" s="155"/>
      <c r="AV645" s="155"/>
      <c r="AW645" s="155"/>
      <c r="AX645" s="155"/>
      <c r="AY645" s="155"/>
      <c r="AZ645" s="155"/>
      <c r="BA645" s="155"/>
      <c r="BB645" s="155"/>
      <c r="BC645" s="155"/>
      <c r="BD645" s="155"/>
      <c r="BE645" s="155"/>
      <c r="BF645" s="155"/>
      <c r="BG645" s="155"/>
      <c r="BH645" s="155"/>
      <c r="BI645" s="155"/>
      <c r="BJ645" s="155"/>
      <c r="BK645" s="155"/>
      <c r="BL645" s="155"/>
      <c r="BM645" s="155"/>
      <c r="BN645" s="155"/>
      <c r="BO645" s="155"/>
      <c r="BP645" s="155"/>
    </row>
    <row r="646" spans="1:68" ht="39" customHeight="1" x14ac:dyDescent="0.25">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20"/>
      <c r="AM646" s="20"/>
      <c r="AN646" s="155"/>
      <c r="AO646" s="155"/>
      <c r="AP646" s="155"/>
      <c r="AQ646" s="155"/>
      <c r="AR646" s="155"/>
      <c r="AS646" s="155"/>
      <c r="AT646" s="155"/>
      <c r="AU646" s="155"/>
      <c r="AV646" s="155"/>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row>
    <row r="647" spans="1:68" ht="39" customHeight="1" x14ac:dyDescent="0.25">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20"/>
      <c r="AM647" s="20"/>
      <c r="AN647" s="155"/>
      <c r="AO647" s="155"/>
      <c r="AP647" s="155"/>
      <c r="AQ647" s="155"/>
      <c r="AR647" s="155"/>
      <c r="AS647" s="155"/>
      <c r="AT647" s="155"/>
      <c r="AU647" s="155"/>
      <c r="AV647" s="155"/>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row>
    <row r="648" spans="1:68" ht="39" customHeight="1" x14ac:dyDescent="0.25">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20"/>
      <c r="AM648" s="20"/>
      <c r="AN648" s="155"/>
      <c r="AO648" s="155"/>
      <c r="AP648" s="155"/>
      <c r="AQ648" s="155"/>
      <c r="AR648" s="155"/>
      <c r="AS648" s="155"/>
      <c r="AT648" s="155"/>
      <c r="AU648" s="155"/>
      <c r="AV648" s="155"/>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row>
    <row r="649" spans="1:68" ht="39" customHeight="1" x14ac:dyDescent="0.25">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20"/>
      <c r="AM649" s="20"/>
      <c r="AN649" s="155"/>
      <c r="AO649" s="155"/>
      <c r="AP649" s="155"/>
      <c r="AQ649" s="155"/>
      <c r="AR649" s="155"/>
      <c r="AS649" s="155"/>
      <c r="AT649" s="155"/>
      <c r="AU649" s="155"/>
      <c r="AV649" s="155"/>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row>
    <row r="650" spans="1:68" ht="39" customHeight="1" x14ac:dyDescent="0.25">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20"/>
      <c r="AM650" s="20"/>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row>
    <row r="651" spans="1:68" ht="39" customHeight="1" x14ac:dyDescent="0.25">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20"/>
      <c r="AM651" s="20"/>
      <c r="AN651" s="155"/>
      <c r="AO651" s="155"/>
      <c r="AP651" s="155"/>
      <c r="AQ651" s="155"/>
      <c r="AR651" s="155"/>
      <c r="AS651" s="155"/>
      <c r="AT651" s="155"/>
      <c r="AU651" s="155"/>
      <c r="AV651" s="155"/>
      <c r="AW651" s="155"/>
      <c r="AX651" s="155"/>
      <c r="AY651" s="155"/>
      <c r="AZ651" s="155"/>
      <c r="BA651" s="155"/>
      <c r="BB651" s="155"/>
      <c r="BC651" s="155"/>
      <c r="BD651" s="155"/>
      <c r="BE651" s="155"/>
      <c r="BF651" s="155"/>
      <c r="BG651" s="155"/>
      <c r="BH651" s="155"/>
      <c r="BI651" s="155"/>
      <c r="BJ651" s="155"/>
      <c r="BK651" s="155"/>
      <c r="BL651" s="155"/>
      <c r="BM651" s="155"/>
      <c r="BN651" s="155"/>
      <c r="BO651" s="155"/>
      <c r="BP651" s="155"/>
    </row>
    <row r="652" spans="1:68" ht="39" customHeight="1" x14ac:dyDescent="0.25">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20"/>
      <c r="AM652" s="20"/>
      <c r="AN652" s="155"/>
      <c r="AO652" s="155"/>
      <c r="AP652" s="155"/>
      <c r="AQ652" s="155"/>
      <c r="AR652" s="155"/>
      <c r="AS652" s="155"/>
      <c r="AT652" s="155"/>
      <c r="AU652" s="155"/>
      <c r="AV652" s="155"/>
      <c r="AW652" s="155"/>
      <c r="AX652" s="155"/>
      <c r="AY652" s="155"/>
      <c r="AZ652" s="155"/>
      <c r="BA652" s="155"/>
      <c r="BB652" s="155"/>
      <c r="BC652" s="155"/>
      <c r="BD652" s="155"/>
      <c r="BE652" s="155"/>
      <c r="BF652" s="155"/>
      <c r="BG652" s="155"/>
      <c r="BH652" s="155"/>
      <c r="BI652" s="155"/>
      <c r="BJ652" s="155"/>
      <c r="BK652" s="155"/>
      <c r="BL652" s="155"/>
      <c r="BM652" s="155"/>
      <c r="BN652" s="155"/>
      <c r="BO652" s="155"/>
      <c r="BP652" s="155"/>
    </row>
    <row r="653" spans="1:68" ht="39" customHeight="1" x14ac:dyDescent="0.25">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20"/>
      <c r="AM653" s="20"/>
      <c r="AN653" s="155"/>
      <c r="AO653" s="155"/>
      <c r="AP653" s="155"/>
      <c r="AQ653" s="155"/>
      <c r="AR653" s="155"/>
      <c r="AS653" s="155"/>
      <c r="AT653" s="155"/>
      <c r="AU653" s="155"/>
      <c r="AV653" s="155"/>
      <c r="AW653" s="155"/>
      <c r="AX653" s="155"/>
      <c r="AY653" s="155"/>
      <c r="AZ653" s="155"/>
      <c r="BA653" s="155"/>
      <c r="BB653" s="155"/>
      <c r="BC653" s="155"/>
      <c r="BD653" s="155"/>
      <c r="BE653" s="155"/>
      <c r="BF653" s="155"/>
      <c r="BG653" s="155"/>
      <c r="BH653" s="155"/>
      <c r="BI653" s="155"/>
      <c r="BJ653" s="155"/>
      <c r="BK653" s="155"/>
      <c r="BL653" s="155"/>
      <c r="BM653" s="155"/>
      <c r="BN653" s="155"/>
      <c r="BO653" s="155"/>
      <c r="BP653" s="155"/>
    </row>
    <row r="654" spans="1:68" ht="39" customHeight="1" x14ac:dyDescent="0.25">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20"/>
      <c r="AM654" s="20"/>
      <c r="AN654" s="155"/>
      <c r="AO654" s="155"/>
      <c r="AP654" s="155"/>
      <c r="AQ654" s="155"/>
      <c r="AR654" s="155"/>
      <c r="AS654" s="155"/>
      <c r="AT654" s="155"/>
      <c r="AU654" s="155"/>
      <c r="AV654" s="155"/>
      <c r="AW654" s="155"/>
      <c r="AX654" s="155"/>
      <c r="AY654" s="155"/>
      <c r="AZ654" s="155"/>
      <c r="BA654" s="155"/>
      <c r="BB654" s="155"/>
      <c r="BC654" s="155"/>
      <c r="BD654" s="155"/>
      <c r="BE654" s="155"/>
      <c r="BF654" s="155"/>
      <c r="BG654" s="155"/>
      <c r="BH654" s="155"/>
      <c r="BI654" s="155"/>
      <c r="BJ654" s="155"/>
      <c r="BK654" s="155"/>
      <c r="BL654" s="155"/>
      <c r="BM654" s="155"/>
      <c r="BN654" s="155"/>
      <c r="BO654" s="155"/>
      <c r="BP654" s="155"/>
    </row>
    <row r="655" spans="1:68" ht="39" customHeight="1" x14ac:dyDescent="0.25">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20"/>
      <c r="AM655" s="20"/>
      <c r="AN655" s="155"/>
      <c r="AO655" s="155"/>
      <c r="AP655" s="155"/>
      <c r="AQ655" s="155"/>
      <c r="AR655" s="155"/>
      <c r="AS655" s="155"/>
      <c r="AT655" s="155"/>
      <c r="AU655" s="155"/>
      <c r="AV655" s="155"/>
      <c r="AW655" s="155"/>
      <c r="AX655" s="155"/>
      <c r="AY655" s="155"/>
      <c r="AZ655" s="155"/>
      <c r="BA655" s="155"/>
      <c r="BB655" s="155"/>
      <c r="BC655" s="155"/>
      <c r="BD655" s="155"/>
      <c r="BE655" s="155"/>
      <c r="BF655" s="155"/>
      <c r="BG655" s="155"/>
      <c r="BH655" s="155"/>
      <c r="BI655" s="155"/>
      <c r="BJ655" s="155"/>
      <c r="BK655" s="155"/>
      <c r="BL655" s="155"/>
      <c r="BM655" s="155"/>
      <c r="BN655" s="155"/>
      <c r="BO655" s="155"/>
      <c r="BP655" s="155"/>
    </row>
    <row r="656" spans="1:68" ht="39" customHeight="1" x14ac:dyDescent="0.25">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20"/>
      <c r="AM656" s="20"/>
      <c r="AN656" s="155"/>
      <c r="AO656" s="155"/>
      <c r="AP656" s="155"/>
      <c r="AQ656" s="155"/>
      <c r="AR656" s="155"/>
      <c r="AS656" s="155"/>
      <c r="AT656" s="155"/>
      <c r="AU656" s="155"/>
      <c r="AV656" s="155"/>
      <c r="AW656" s="155"/>
      <c r="AX656" s="155"/>
      <c r="AY656" s="155"/>
      <c r="AZ656" s="155"/>
      <c r="BA656" s="155"/>
      <c r="BB656" s="155"/>
      <c r="BC656" s="155"/>
      <c r="BD656" s="155"/>
      <c r="BE656" s="155"/>
      <c r="BF656" s="155"/>
      <c r="BG656" s="155"/>
      <c r="BH656" s="155"/>
      <c r="BI656" s="155"/>
      <c r="BJ656" s="155"/>
      <c r="BK656" s="155"/>
      <c r="BL656" s="155"/>
      <c r="BM656" s="155"/>
      <c r="BN656" s="155"/>
      <c r="BO656" s="155"/>
      <c r="BP656" s="155"/>
    </row>
    <row r="657" spans="1:68" ht="39" customHeight="1" x14ac:dyDescent="0.25">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20"/>
      <c r="AM657" s="20"/>
      <c r="AN657" s="155"/>
      <c r="AO657" s="155"/>
      <c r="AP657" s="155"/>
      <c r="AQ657" s="155"/>
      <c r="AR657" s="155"/>
      <c r="AS657" s="155"/>
      <c r="AT657" s="155"/>
      <c r="AU657" s="155"/>
      <c r="AV657" s="155"/>
      <c r="AW657" s="155"/>
      <c r="AX657" s="155"/>
      <c r="AY657" s="155"/>
      <c r="AZ657" s="155"/>
      <c r="BA657" s="155"/>
      <c r="BB657" s="155"/>
      <c r="BC657" s="155"/>
      <c r="BD657" s="155"/>
      <c r="BE657" s="155"/>
      <c r="BF657" s="155"/>
      <c r="BG657" s="155"/>
      <c r="BH657" s="155"/>
      <c r="BI657" s="155"/>
      <c r="BJ657" s="155"/>
      <c r="BK657" s="155"/>
      <c r="BL657" s="155"/>
      <c r="BM657" s="155"/>
      <c r="BN657" s="155"/>
      <c r="BO657" s="155"/>
      <c r="BP657" s="155"/>
    </row>
    <row r="658" spans="1:68" ht="39" customHeight="1" x14ac:dyDescent="0.25">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20"/>
      <c r="AM658" s="20"/>
      <c r="AN658" s="155"/>
      <c r="AO658" s="155"/>
      <c r="AP658" s="155"/>
      <c r="AQ658" s="155"/>
      <c r="AR658" s="155"/>
      <c r="AS658" s="155"/>
      <c r="AT658" s="155"/>
      <c r="AU658" s="155"/>
      <c r="AV658" s="155"/>
      <c r="AW658" s="155"/>
      <c r="AX658" s="155"/>
      <c r="AY658" s="155"/>
      <c r="AZ658" s="155"/>
      <c r="BA658" s="155"/>
      <c r="BB658" s="155"/>
      <c r="BC658" s="155"/>
      <c r="BD658" s="155"/>
      <c r="BE658" s="155"/>
      <c r="BF658" s="155"/>
      <c r="BG658" s="155"/>
      <c r="BH658" s="155"/>
      <c r="BI658" s="155"/>
      <c r="BJ658" s="155"/>
      <c r="BK658" s="155"/>
      <c r="BL658" s="155"/>
      <c r="BM658" s="155"/>
      <c r="BN658" s="155"/>
      <c r="BO658" s="155"/>
      <c r="BP658" s="155"/>
    </row>
    <row r="659" spans="1:68" ht="39" customHeight="1" x14ac:dyDescent="0.25">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20"/>
      <c r="AM659" s="20"/>
      <c r="AN659" s="155"/>
      <c r="AO659" s="155"/>
      <c r="AP659" s="155"/>
      <c r="AQ659" s="155"/>
      <c r="AR659" s="155"/>
      <c r="AS659" s="155"/>
      <c r="AT659" s="155"/>
      <c r="AU659" s="155"/>
      <c r="AV659" s="155"/>
      <c r="AW659" s="155"/>
      <c r="AX659" s="155"/>
      <c r="AY659" s="155"/>
      <c r="AZ659" s="155"/>
      <c r="BA659" s="155"/>
      <c r="BB659" s="155"/>
      <c r="BC659" s="155"/>
      <c r="BD659" s="155"/>
      <c r="BE659" s="155"/>
      <c r="BF659" s="155"/>
      <c r="BG659" s="155"/>
      <c r="BH659" s="155"/>
      <c r="BI659" s="155"/>
      <c r="BJ659" s="155"/>
      <c r="BK659" s="155"/>
      <c r="BL659" s="155"/>
      <c r="BM659" s="155"/>
      <c r="BN659" s="155"/>
      <c r="BO659" s="155"/>
      <c r="BP659" s="155"/>
    </row>
    <row r="660" spans="1:68" ht="39" customHeight="1" x14ac:dyDescent="0.25">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20"/>
      <c r="AM660" s="20"/>
      <c r="AN660" s="155"/>
      <c r="AO660" s="155"/>
      <c r="AP660" s="155"/>
      <c r="AQ660" s="155"/>
      <c r="AR660" s="155"/>
      <c r="AS660" s="155"/>
      <c r="AT660" s="155"/>
      <c r="AU660" s="155"/>
      <c r="AV660" s="155"/>
      <c r="AW660" s="155"/>
      <c r="AX660" s="155"/>
      <c r="AY660" s="155"/>
      <c r="AZ660" s="155"/>
      <c r="BA660" s="155"/>
      <c r="BB660" s="155"/>
      <c r="BC660" s="155"/>
      <c r="BD660" s="155"/>
      <c r="BE660" s="155"/>
      <c r="BF660" s="155"/>
      <c r="BG660" s="155"/>
      <c r="BH660" s="155"/>
      <c r="BI660" s="155"/>
      <c r="BJ660" s="155"/>
      <c r="BK660" s="155"/>
      <c r="BL660" s="155"/>
      <c r="BM660" s="155"/>
      <c r="BN660" s="155"/>
      <c r="BO660" s="155"/>
      <c r="BP660" s="155"/>
    </row>
    <row r="661" spans="1:68" ht="39" customHeight="1" x14ac:dyDescent="0.25">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20"/>
      <c r="AM661" s="20"/>
      <c r="AN661" s="155"/>
      <c r="AO661" s="155"/>
      <c r="AP661" s="155"/>
      <c r="AQ661" s="155"/>
      <c r="AR661" s="155"/>
      <c r="AS661" s="155"/>
      <c r="AT661" s="155"/>
      <c r="AU661" s="155"/>
      <c r="AV661" s="155"/>
      <c r="AW661" s="155"/>
      <c r="AX661" s="155"/>
      <c r="AY661" s="155"/>
      <c r="AZ661" s="155"/>
      <c r="BA661" s="155"/>
      <c r="BB661" s="155"/>
      <c r="BC661" s="155"/>
      <c r="BD661" s="155"/>
      <c r="BE661" s="155"/>
      <c r="BF661" s="155"/>
      <c r="BG661" s="155"/>
      <c r="BH661" s="155"/>
      <c r="BI661" s="155"/>
      <c r="BJ661" s="155"/>
      <c r="BK661" s="155"/>
      <c r="BL661" s="155"/>
      <c r="BM661" s="155"/>
      <c r="BN661" s="155"/>
      <c r="BO661" s="155"/>
      <c r="BP661" s="155"/>
    </row>
    <row r="662" spans="1:68" ht="39" customHeight="1" x14ac:dyDescent="0.25">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20"/>
      <c r="AM662" s="20"/>
      <c r="AN662" s="155"/>
      <c r="AO662" s="155"/>
      <c r="AP662" s="155"/>
      <c r="AQ662" s="155"/>
      <c r="AR662" s="155"/>
      <c r="AS662" s="155"/>
      <c r="AT662" s="155"/>
      <c r="AU662" s="155"/>
      <c r="AV662" s="155"/>
      <c r="AW662" s="155"/>
      <c r="AX662" s="155"/>
      <c r="AY662" s="155"/>
      <c r="AZ662" s="155"/>
      <c r="BA662" s="155"/>
      <c r="BB662" s="155"/>
      <c r="BC662" s="155"/>
      <c r="BD662" s="155"/>
      <c r="BE662" s="155"/>
      <c r="BF662" s="155"/>
      <c r="BG662" s="155"/>
      <c r="BH662" s="155"/>
      <c r="BI662" s="155"/>
      <c r="BJ662" s="155"/>
      <c r="BK662" s="155"/>
      <c r="BL662" s="155"/>
      <c r="BM662" s="155"/>
      <c r="BN662" s="155"/>
      <c r="BO662" s="155"/>
      <c r="BP662" s="155"/>
    </row>
    <row r="663" spans="1:68" ht="39" customHeight="1" x14ac:dyDescent="0.25">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20"/>
      <c r="AM663" s="20"/>
      <c r="AN663" s="155"/>
      <c r="AO663" s="155"/>
      <c r="AP663" s="155"/>
      <c r="AQ663" s="155"/>
      <c r="AR663" s="155"/>
      <c r="AS663" s="155"/>
      <c r="AT663" s="155"/>
      <c r="AU663" s="155"/>
      <c r="AV663" s="155"/>
      <c r="AW663" s="155"/>
      <c r="AX663" s="155"/>
      <c r="AY663" s="155"/>
      <c r="AZ663" s="155"/>
      <c r="BA663" s="155"/>
      <c r="BB663" s="155"/>
      <c r="BC663" s="155"/>
      <c r="BD663" s="155"/>
      <c r="BE663" s="155"/>
      <c r="BF663" s="155"/>
      <c r="BG663" s="155"/>
      <c r="BH663" s="155"/>
      <c r="BI663" s="155"/>
      <c r="BJ663" s="155"/>
      <c r="BK663" s="155"/>
      <c r="BL663" s="155"/>
      <c r="BM663" s="155"/>
      <c r="BN663" s="155"/>
      <c r="BO663" s="155"/>
      <c r="BP663" s="155"/>
    </row>
    <row r="664" spans="1:68" ht="39" customHeight="1" x14ac:dyDescent="0.25">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20"/>
      <c r="AM664" s="20"/>
      <c r="AN664" s="155"/>
      <c r="AO664" s="155"/>
      <c r="AP664" s="155"/>
      <c r="AQ664" s="155"/>
      <c r="AR664" s="155"/>
      <c r="AS664" s="155"/>
      <c r="AT664" s="155"/>
      <c r="AU664" s="155"/>
      <c r="AV664" s="155"/>
      <c r="AW664" s="155"/>
      <c r="AX664" s="155"/>
      <c r="AY664" s="155"/>
      <c r="AZ664" s="155"/>
      <c r="BA664" s="155"/>
      <c r="BB664" s="155"/>
      <c r="BC664" s="155"/>
      <c r="BD664" s="155"/>
      <c r="BE664" s="155"/>
      <c r="BF664" s="155"/>
      <c r="BG664" s="155"/>
      <c r="BH664" s="155"/>
      <c r="BI664" s="155"/>
      <c r="BJ664" s="155"/>
      <c r="BK664" s="155"/>
      <c r="BL664" s="155"/>
      <c r="BM664" s="155"/>
      <c r="BN664" s="155"/>
      <c r="BO664" s="155"/>
      <c r="BP664" s="155"/>
    </row>
    <row r="665" spans="1:68" ht="39" customHeight="1" x14ac:dyDescent="0.25">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20"/>
      <c r="AM665" s="20"/>
      <c r="AN665" s="155"/>
      <c r="AO665" s="155"/>
      <c r="AP665" s="155"/>
      <c r="AQ665" s="155"/>
      <c r="AR665" s="155"/>
      <c r="AS665" s="155"/>
      <c r="AT665" s="155"/>
      <c r="AU665" s="155"/>
      <c r="AV665" s="155"/>
      <c r="AW665" s="155"/>
      <c r="AX665" s="155"/>
      <c r="AY665" s="155"/>
      <c r="AZ665" s="155"/>
      <c r="BA665" s="155"/>
      <c r="BB665" s="155"/>
      <c r="BC665" s="155"/>
      <c r="BD665" s="155"/>
      <c r="BE665" s="155"/>
      <c r="BF665" s="155"/>
      <c r="BG665" s="155"/>
      <c r="BH665" s="155"/>
      <c r="BI665" s="155"/>
      <c r="BJ665" s="155"/>
      <c r="BK665" s="155"/>
      <c r="BL665" s="155"/>
      <c r="BM665" s="155"/>
      <c r="BN665" s="155"/>
      <c r="BO665" s="155"/>
      <c r="BP665" s="155"/>
    </row>
    <row r="666" spans="1:68" ht="39" customHeight="1" x14ac:dyDescent="0.25">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20"/>
      <c r="AM666" s="20"/>
      <c r="AN666" s="155"/>
      <c r="AO666" s="155"/>
      <c r="AP666" s="155"/>
      <c r="AQ666" s="155"/>
      <c r="AR666" s="155"/>
      <c r="AS666" s="155"/>
      <c r="AT666" s="155"/>
      <c r="AU666" s="155"/>
      <c r="AV666" s="155"/>
      <c r="AW666" s="155"/>
      <c r="AX666" s="155"/>
      <c r="AY666" s="155"/>
      <c r="AZ666" s="155"/>
      <c r="BA666" s="155"/>
      <c r="BB666" s="155"/>
      <c r="BC666" s="155"/>
      <c r="BD666" s="155"/>
      <c r="BE666" s="155"/>
      <c r="BF666" s="155"/>
      <c r="BG666" s="155"/>
      <c r="BH666" s="155"/>
      <c r="BI666" s="155"/>
      <c r="BJ666" s="155"/>
      <c r="BK666" s="155"/>
      <c r="BL666" s="155"/>
      <c r="BM666" s="155"/>
      <c r="BN666" s="155"/>
      <c r="BO666" s="155"/>
      <c r="BP666" s="155"/>
    </row>
    <row r="667" spans="1:68" ht="39" customHeight="1" x14ac:dyDescent="0.25">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20"/>
      <c r="AM667" s="20"/>
      <c r="AN667" s="155"/>
      <c r="AO667" s="155"/>
      <c r="AP667" s="155"/>
      <c r="AQ667" s="155"/>
      <c r="AR667" s="155"/>
      <c r="AS667" s="155"/>
      <c r="AT667" s="155"/>
      <c r="AU667" s="155"/>
      <c r="AV667" s="155"/>
      <c r="AW667" s="155"/>
      <c r="AX667" s="155"/>
      <c r="AY667" s="155"/>
      <c r="AZ667" s="155"/>
      <c r="BA667" s="155"/>
      <c r="BB667" s="155"/>
      <c r="BC667" s="155"/>
      <c r="BD667" s="155"/>
      <c r="BE667" s="155"/>
      <c r="BF667" s="155"/>
      <c r="BG667" s="155"/>
      <c r="BH667" s="155"/>
      <c r="BI667" s="155"/>
      <c r="BJ667" s="155"/>
      <c r="BK667" s="155"/>
      <c r="BL667" s="155"/>
      <c r="BM667" s="155"/>
      <c r="BN667" s="155"/>
      <c r="BO667" s="155"/>
      <c r="BP667" s="155"/>
    </row>
    <row r="668" spans="1:68" ht="39" customHeight="1" x14ac:dyDescent="0.25">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20"/>
      <c r="AM668" s="20"/>
      <c r="AN668" s="155"/>
      <c r="AO668" s="155"/>
      <c r="AP668" s="155"/>
      <c r="AQ668" s="155"/>
      <c r="AR668" s="155"/>
      <c r="AS668" s="155"/>
      <c r="AT668" s="155"/>
      <c r="AU668" s="155"/>
      <c r="AV668" s="155"/>
      <c r="AW668" s="155"/>
      <c r="AX668" s="155"/>
      <c r="AY668" s="155"/>
      <c r="AZ668" s="155"/>
      <c r="BA668" s="155"/>
      <c r="BB668" s="155"/>
      <c r="BC668" s="155"/>
      <c r="BD668" s="155"/>
      <c r="BE668" s="155"/>
      <c r="BF668" s="155"/>
      <c r="BG668" s="155"/>
      <c r="BH668" s="155"/>
      <c r="BI668" s="155"/>
      <c r="BJ668" s="155"/>
      <c r="BK668" s="155"/>
      <c r="BL668" s="155"/>
      <c r="BM668" s="155"/>
      <c r="BN668" s="155"/>
      <c r="BO668" s="155"/>
      <c r="BP668" s="155"/>
    </row>
    <row r="669" spans="1:68" ht="39" customHeight="1" x14ac:dyDescent="0.25">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20"/>
      <c r="AM669" s="20"/>
      <c r="AN669" s="155"/>
      <c r="AO669" s="155"/>
      <c r="AP669" s="155"/>
      <c r="AQ669" s="155"/>
      <c r="AR669" s="155"/>
      <c r="AS669" s="155"/>
      <c r="AT669" s="155"/>
      <c r="AU669" s="155"/>
      <c r="AV669" s="155"/>
      <c r="AW669" s="155"/>
      <c r="AX669" s="155"/>
      <c r="AY669" s="155"/>
      <c r="AZ669" s="155"/>
      <c r="BA669" s="155"/>
      <c r="BB669" s="155"/>
      <c r="BC669" s="155"/>
      <c r="BD669" s="155"/>
      <c r="BE669" s="155"/>
      <c r="BF669" s="155"/>
      <c r="BG669" s="155"/>
      <c r="BH669" s="155"/>
      <c r="BI669" s="155"/>
      <c r="BJ669" s="155"/>
      <c r="BK669" s="155"/>
      <c r="BL669" s="155"/>
      <c r="BM669" s="155"/>
      <c r="BN669" s="155"/>
      <c r="BO669" s="155"/>
      <c r="BP669" s="155"/>
    </row>
    <row r="670" spans="1:68" ht="39" customHeight="1" x14ac:dyDescent="0.25">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20"/>
      <c r="AM670" s="20"/>
      <c r="AN670" s="155"/>
      <c r="AO670" s="155"/>
      <c r="AP670" s="155"/>
      <c r="AQ670" s="155"/>
      <c r="AR670" s="155"/>
      <c r="AS670" s="155"/>
      <c r="AT670" s="155"/>
      <c r="AU670" s="155"/>
      <c r="AV670" s="155"/>
      <c r="AW670" s="155"/>
      <c r="AX670" s="155"/>
      <c r="AY670" s="155"/>
      <c r="AZ670" s="155"/>
      <c r="BA670" s="155"/>
      <c r="BB670" s="155"/>
      <c r="BC670" s="155"/>
      <c r="BD670" s="155"/>
      <c r="BE670" s="155"/>
      <c r="BF670" s="155"/>
      <c r="BG670" s="155"/>
      <c r="BH670" s="155"/>
      <c r="BI670" s="155"/>
      <c r="BJ670" s="155"/>
      <c r="BK670" s="155"/>
      <c r="BL670" s="155"/>
      <c r="BM670" s="155"/>
      <c r="BN670" s="155"/>
      <c r="BO670" s="155"/>
      <c r="BP670" s="155"/>
    </row>
    <row r="671" spans="1:68" ht="39" customHeight="1" x14ac:dyDescent="0.25">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20"/>
      <c r="AM671" s="20"/>
      <c r="AN671" s="155"/>
      <c r="AO671" s="155"/>
      <c r="AP671" s="155"/>
      <c r="AQ671" s="155"/>
      <c r="AR671" s="155"/>
      <c r="AS671" s="155"/>
      <c r="AT671" s="155"/>
      <c r="AU671" s="155"/>
      <c r="AV671" s="155"/>
      <c r="AW671" s="155"/>
      <c r="AX671" s="155"/>
      <c r="AY671" s="155"/>
      <c r="AZ671" s="155"/>
      <c r="BA671" s="155"/>
      <c r="BB671" s="155"/>
      <c r="BC671" s="155"/>
      <c r="BD671" s="155"/>
      <c r="BE671" s="155"/>
      <c r="BF671" s="155"/>
      <c r="BG671" s="155"/>
      <c r="BH671" s="155"/>
      <c r="BI671" s="155"/>
      <c r="BJ671" s="155"/>
      <c r="BK671" s="155"/>
      <c r="BL671" s="155"/>
      <c r="BM671" s="155"/>
      <c r="BN671" s="155"/>
      <c r="BO671" s="155"/>
      <c r="BP671" s="155"/>
    </row>
    <row r="672" spans="1:68" ht="39" customHeight="1" x14ac:dyDescent="0.25">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20"/>
      <c r="AM672" s="20"/>
      <c r="AN672" s="155"/>
      <c r="AO672" s="155"/>
      <c r="AP672" s="155"/>
      <c r="AQ672" s="155"/>
      <c r="AR672" s="155"/>
      <c r="AS672" s="155"/>
      <c r="AT672" s="155"/>
      <c r="AU672" s="155"/>
      <c r="AV672" s="155"/>
      <c r="AW672" s="155"/>
      <c r="AX672" s="155"/>
      <c r="AY672" s="155"/>
      <c r="AZ672" s="155"/>
      <c r="BA672" s="155"/>
      <c r="BB672" s="155"/>
      <c r="BC672" s="155"/>
      <c r="BD672" s="155"/>
      <c r="BE672" s="155"/>
      <c r="BF672" s="155"/>
      <c r="BG672" s="155"/>
      <c r="BH672" s="155"/>
      <c r="BI672" s="155"/>
      <c r="BJ672" s="155"/>
      <c r="BK672" s="155"/>
      <c r="BL672" s="155"/>
      <c r="BM672" s="155"/>
      <c r="BN672" s="155"/>
      <c r="BO672" s="155"/>
      <c r="BP672" s="155"/>
    </row>
    <row r="673" spans="1:68" ht="39" customHeight="1" x14ac:dyDescent="0.25">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20"/>
      <c r="AM673" s="20"/>
      <c r="AN673" s="155"/>
      <c r="AO673" s="155"/>
      <c r="AP673" s="155"/>
      <c r="AQ673" s="155"/>
      <c r="AR673" s="155"/>
      <c r="AS673" s="155"/>
      <c r="AT673" s="155"/>
      <c r="AU673" s="155"/>
      <c r="AV673" s="155"/>
      <c r="AW673" s="155"/>
      <c r="AX673" s="155"/>
      <c r="AY673" s="155"/>
      <c r="AZ673" s="155"/>
      <c r="BA673" s="155"/>
      <c r="BB673" s="155"/>
      <c r="BC673" s="155"/>
      <c r="BD673" s="155"/>
      <c r="BE673" s="155"/>
      <c r="BF673" s="155"/>
      <c r="BG673" s="155"/>
      <c r="BH673" s="155"/>
      <c r="BI673" s="155"/>
      <c r="BJ673" s="155"/>
      <c r="BK673" s="155"/>
      <c r="BL673" s="155"/>
      <c r="BM673" s="155"/>
      <c r="BN673" s="155"/>
      <c r="BO673" s="155"/>
      <c r="BP673" s="155"/>
    </row>
    <row r="674" spans="1:68" ht="39" customHeight="1" x14ac:dyDescent="0.25">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20"/>
      <c r="AM674" s="20"/>
      <c r="AN674" s="155"/>
      <c r="AO674" s="155"/>
      <c r="AP674" s="155"/>
      <c r="AQ674" s="155"/>
      <c r="AR674" s="155"/>
      <c r="AS674" s="155"/>
      <c r="AT674" s="155"/>
      <c r="AU674" s="155"/>
      <c r="AV674" s="155"/>
      <c r="AW674" s="155"/>
      <c r="AX674" s="155"/>
      <c r="AY674" s="155"/>
      <c r="AZ674" s="155"/>
      <c r="BA674" s="155"/>
      <c r="BB674" s="155"/>
      <c r="BC674" s="155"/>
      <c r="BD674" s="155"/>
      <c r="BE674" s="155"/>
      <c r="BF674" s="155"/>
      <c r="BG674" s="155"/>
      <c r="BH674" s="155"/>
      <c r="BI674" s="155"/>
      <c r="BJ674" s="155"/>
      <c r="BK674" s="155"/>
      <c r="BL674" s="155"/>
      <c r="BM674" s="155"/>
      <c r="BN674" s="155"/>
      <c r="BO674" s="155"/>
      <c r="BP674" s="155"/>
    </row>
    <row r="675" spans="1:68" ht="39" customHeight="1" x14ac:dyDescent="0.25">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20"/>
      <c r="AM675" s="20"/>
      <c r="AN675" s="155"/>
      <c r="AO675" s="155"/>
      <c r="AP675" s="155"/>
      <c r="AQ675" s="155"/>
      <c r="AR675" s="155"/>
      <c r="AS675" s="155"/>
      <c r="AT675" s="155"/>
      <c r="AU675" s="155"/>
      <c r="AV675" s="155"/>
      <c r="AW675" s="155"/>
      <c r="AX675" s="155"/>
      <c r="AY675" s="155"/>
      <c r="AZ675" s="155"/>
      <c r="BA675" s="155"/>
      <c r="BB675" s="155"/>
      <c r="BC675" s="155"/>
      <c r="BD675" s="155"/>
      <c r="BE675" s="155"/>
      <c r="BF675" s="155"/>
      <c r="BG675" s="155"/>
      <c r="BH675" s="155"/>
      <c r="BI675" s="155"/>
      <c r="BJ675" s="155"/>
      <c r="BK675" s="155"/>
      <c r="BL675" s="155"/>
      <c r="BM675" s="155"/>
      <c r="BN675" s="155"/>
      <c r="BO675" s="155"/>
      <c r="BP675" s="155"/>
    </row>
    <row r="676" spans="1:68" ht="39" customHeight="1" x14ac:dyDescent="0.25">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20"/>
      <c r="AM676" s="20"/>
      <c r="AN676" s="155"/>
      <c r="AO676" s="155"/>
      <c r="AP676" s="155"/>
      <c r="AQ676" s="155"/>
      <c r="AR676" s="155"/>
      <c r="AS676" s="155"/>
      <c r="AT676" s="155"/>
      <c r="AU676" s="155"/>
      <c r="AV676" s="155"/>
      <c r="AW676" s="155"/>
      <c r="AX676" s="155"/>
      <c r="AY676" s="155"/>
      <c r="AZ676" s="155"/>
      <c r="BA676" s="155"/>
      <c r="BB676" s="155"/>
      <c r="BC676" s="155"/>
      <c r="BD676" s="155"/>
      <c r="BE676" s="155"/>
      <c r="BF676" s="155"/>
      <c r="BG676" s="155"/>
      <c r="BH676" s="155"/>
      <c r="BI676" s="155"/>
      <c r="BJ676" s="155"/>
      <c r="BK676" s="155"/>
      <c r="BL676" s="155"/>
      <c r="BM676" s="155"/>
      <c r="BN676" s="155"/>
      <c r="BO676" s="155"/>
      <c r="BP676" s="155"/>
    </row>
    <row r="677" spans="1:68" ht="39" customHeight="1" x14ac:dyDescent="0.25">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20"/>
      <c r="AM677" s="20"/>
      <c r="AN677" s="155"/>
      <c r="AO677" s="155"/>
      <c r="AP677" s="155"/>
      <c r="AQ677" s="155"/>
      <c r="AR677" s="155"/>
      <c r="AS677" s="155"/>
      <c r="AT677" s="155"/>
      <c r="AU677" s="155"/>
      <c r="AV677" s="155"/>
      <c r="AW677" s="155"/>
      <c r="AX677" s="155"/>
      <c r="AY677" s="155"/>
      <c r="AZ677" s="155"/>
      <c r="BA677" s="155"/>
      <c r="BB677" s="155"/>
      <c r="BC677" s="155"/>
      <c r="BD677" s="155"/>
      <c r="BE677" s="155"/>
      <c r="BF677" s="155"/>
      <c r="BG677" s="155"/>
      <c r="BH677" s="155"/>
      <c r="BI677" s="155"/>
      <c r="BJ677" s="155"/>
      <c r="BK677" s="155"/>
      <c r="BL677" s="155"/>
      <c r="BM677" s="155"/>
      <c r="BN677" s="155"/>
      <c r="BO677" s="155"/>
      <c r="BP677" s="155"/>
    </row>
    <row r="678" spans="1:68" ht="39" customHeight="1" x14ac:dyDescent="0.25">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20"/>
      <c r="AM678" s="20"/>
      <c r="AN678" s="155"/>
      <c r="AO678" s="155"/>
      <c r="AP678" s="155"/>
      <c r="AQ678" s="155"/>
      <c r="AR678" s="155"/>
      <c r="AS678" s="155"/>
      <c r="AT678" s="155"/>
      <c r="AU678" s="155"/>
      <c r="AV678" s="155"/>
      <c r="AW678" s="155"/>
      <c r="AX678" s="155"/>
      <c r="AY678" s="155"/>
      <c r="AZ678" s="155"/>
      <c r="BA678" s="155"/>
      <c r="BB678" s="155"/>
      <c r="BC678" s="155"/>
      <c r="BD678" s="155"/>
      <c r="BE678" s="155"/>
      <c r="BF678" s="155"/>
      <c r="BG678" s="155"/>
      <c r="BH678" s="155"/>
      <c r="BI678" s="155"/>
      <c r="BJ678" s="155"/>
      <c r="BK678" s="155"/>
      <c r="BL678" s="155"/>
      <c r="BM678" s="155"/>
      <c r="BN678" s="155"/>
      <c r="BO678" s="155"/>
      <c r="BP678" s="155"/>
    </row>
    <row r="679" spans="1:68" ht="39" customHeight="1" x14ac:dyDescent="0.25">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20"/>
      <c r="AM679" s="20"/>
      <c r="AN679" s="155"/>
      <c r="AO679" s="155"/>
      <c r="AP679" s="155"/>
      <c r="AQ679" s="155"/>
      <c r="AR679" s="155"/>
      <c r="AS679" s="155"/>
      <c r="AT679" s="155"/>
      <c r="AU679" s="155"/>
      <c r="AV679" s="155"/>
      <c r="AW679" s="155"/>
      <c r="AX679" s="155"/>
      <c r="AY679" s="155"/>
      <c r="AZ679" s="155"/>
      <c r="BA679" s="155"/>
      <c r="BB679" s="155"/>
      <c r="BC679" s="155"/>
      <c r="BD679" s="155"/>
      <c r="BE679" s="155"/>
      <c r="BF679" s="155"/>
      <c r="BG679" s="155"/>
      <c r="BH679" s="155"/>
      <c r="BI679" s="155"/>
      <c r="BJ679" s="155"/>
      <c r="BK679" s="155"/>
      <c r="BL679" s="155"/>
      <c r="BM679" s="155"/>
      <c r="BN679" s="155"/>
      <c r="BO679" s="155"/>
      <c r="BP679" s="155"/>
    </row>
    <row r="680" spans="1:68" ht="39" customHeight="1" x14ac:dyDescent="0.25">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20"/>
      <c r="AM680" s="20"/>
      <c r="AN680" s="155"/>
      <c r="AO680" s="155"/>
      <c r="AP680" s="155"/>
      <c r="AQ680" s="155"/>
      <c r="AR680" s="155"/>
      <c r="AS680" s="155"/>
      <c r="AT680" s="155"/>
      <c r="AU680" s="155"/>
      <c r="AV680" s="155"/>
      <c r="AW680" s="155"/>
      <c r="AX680" s="155"/>
      <c r="AY680" s="155"/>
      <c r="AZ680" s="155"/>
      <c r="BA680" s="155"/>
      <c r="BB680" s="155"/>
      <c r="BC680" s="155"/>
      <c r="BD680" s="155"/>
      <c r="BE680" s="155"/>
      <c r="BF680" s="155"/>
      <c r="BG680" s="155"/>
      <c r="BH680" s="155"/>
      <c r="BI680" s="155"/>
      <c r="BJ680" s="155"/>
      <c r="BK680" s="155"/>
      <c r="BL680" s="155"/>
      <c r="BM680" s="155"/>
      <c r="BN680" s="155"/>
      <c r="BO680" s="155"/>
      <c r="BP680" s="155"/>
    </row>
    <row r="681" spans="1:68" ht="39" customHeight="1" x14ac:dyDescent="0.25">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20"/>
      <c r="AM681" s="20"/>
      <c r="AN681" s="155"/>
      <c r="AO681" s="155"/>
      <c r="AP681" s="155"/>
      <c r="AQ681" s="155"/>
      <c r="AR681" s="155"/>
      <c r="AS681" s="155"/>
      <c r="AT681" s="155"/>
      <c r="AU681" s="155"/>
      <c r="AV681" s="155"/>
      <c r="AW681" s="155"/>
      <c r="AX681" s="155"/>
      <c r="AY681" s="155"/>
      <c r="AZ681" s="155"/>
      <c r="BA681" s="155"/>
      <c r="BB681" s="155"/>
      <c r="BC681" s="155"/>
      <c r="BD681" s="155"/>
      <c r="BE681" s="155"/>
      <c r="BF681" s="155"/>
      <c r="BG681" s="155"/>
      <c r="BH681" s="155"/>
      <c r="BI681" s="155"/>
      <c r="BJ681" s="155"/>
      <c r="BK681" s="155"/>
      <c r="BL681" s="155"/>
      <c r="BM681" s="155"/>
      <c r="BN681" s="155"/>
      <c r="BO681" s="155"/>
      <c r="BP681" s="155"/>
    </row>
    <row r="682" spans="1:68" ht="39" customHeight="1" x14ac:dyDescent="0.25">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20"/>
      <c r="AM682" s="20"/>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5"/>
      <c r="BN682" s="155"/>
      <c r="BO682" s="155"/>
      <c r="BP682" s="155"/>
    </row>
    <row r="683" spans="1:68" ht="39" customHeight="1" x14ac:dyDescent="0.25">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20"/>
      <c r="AM683" s="20"/>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5"/>
      <c r="BN683" s="155"/>
      <c r="BO683" s="155"/>
      <c r="BP683" s="155"/>
    </row>
    <row r="684" spans="1:68" ht="39" customHeight="1" x14ac:dyDescent="0.25">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20"/>
      <c r="AM684" s="20"/>
      <c r="AN684" s="155"/>
      <c r="AO684" s="155"/>
      <c r="AP684" s="155"/>
      <c r="AQ684" s="155"/>
      <c r="AR684" s="155"/>
      <c r="AS684" s="155"/>
      <c r="AT684" s="155"/>
      <c r="AU684" s="155"/>
      <c r="AV684" s="155"/>
      <c r="AW684" s="155"/>
      <c r="AX684" s="155"/>
      <c r="AY684" s="155"/>
      <c r="AZ684" s="155"/>
      <c r="BA684" s="155"/>
      <c r="BB684" s="155"/>
      <c r="BC684" s="155"/>
      <c r="BD684" s="155"/>
      <c r="BE684" s="155"/>
      <c r="BF684" s="155"/>
      <c r="BG684" s="155"/>
      <c r="BH684" s="155"/>
      <c r="BI684" s="155"/>
      <c r="BJ684" s="155"/>
      <c r="BK684" s="155"/>
      <c r="BL684" s="155"/>
      <c r="BM684" s="155"/>
      <c r="BN684" s="155"/>
      <c r="BO684" s="155"/>
      <c r="BP684" s="155"/>
    </row>
    <row r="685" spans="1:68" ht="39" customHeight="1" x14ac:dyDescent="0.25">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20"/>
      <c r="AM685" s="20"/>
      <c r="AN685" s="155"/>
      <c r="AO685" s="155"/>
      <c r="AP685" s="155"/>
      <c r="AQ685" s="155"/>
      <c r="AR685" s="155"/>
      <c r="AS685" s="155"/>
      <c r="AT685" s="155"/>
      <c r="AU685" s="155"/>
      <c r="AV685" s="155"/>
      <c r="AW685" s="155"/>
      <c r="AX685" s="155"/>
      <c r="AY685" s="155"/>
      <c r="AZ685" s="155"/>
      <c r="BA685" s="155"/>
      <c r="BB685" s="155"/>
      <c r="BC685" s="155"/>
      <c r="BD685" s="155"/>
      <c r="BE685" s="155"/>
      <c r="BF685" s="155"/>
      <c r="BG685" s="155"/>
      <c r="BH685" s="155"/>
      <c r="BI685" s="155"/>
      <c r="BJ685" s="155"/>
      <c r="BK685" s="155"/>
      <c r="BL685" s="155"/>
      <c r="BM685" s="155"/>
      <c r="BN685" s="155"/>
      <c r="BO685" s="155"/>
      <c r="BP685" s="155"/>
    </row>
    <row r="686" spans="1:68" ht="39" customHeight="1" x14ac:dyDescent="0.25">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20"/>
      <c r="AM686" s="20"/>
      <c r="AN686" s="155"/>
      <c r="AO686" s="155"/>
      <c r="AP686" s="155"/>
      <c r="AQ686" s="155"/>
      <c r="AR686" s="155"/>
      <c r="AS686" s="155"/>
      <c r="AT686" s="155"/>
      <c r="AU686" s="155"/>
      <c r="AV686" s="155"/>
      <c r="AW686" s="155"/>
      <c r="AX686" s="155"/>
      <c r="AY686" s="155"/>
      <c r="AZ686" s="155"/>
      <c r="BA686" s="155"/>
      <c r="BB686" s="155"/>
      <c r="BC686" s="155"/>
      <c r="BD686" s="155"/>
      <c r="BE686" s="155"/>
      <c r="BF686" s="155"/>
      <c r="BG686" s="155"/>
      <c r="BH686" s="155"/>
      <c r="BI686" s="155"/>
      <c r="BJ686" s="155"/>
      <c r="BK686" s="155"/>
      <c r="BL686" s="155"/>
      <c r="BM686" s="155"/>
      <c r="BN686" s="155"/>
      <c r="BO686" s="155"/>
      <c r="BP686" s="155"/>
    </row>
    <row r="687" spans="1:68" ht="39" customHeight="1" x14ac:dyDescent="0.25">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20"/>
      <c r="AM687" s="20"/>
      <c r="AN687" s="155"/>
      <c r="AO687" s="155"/>
      <c r="AP687" s="155"/>
      <c r="AQ687" s="155"/>
      <c r="AR687" s="155"/>
      <c r="AS687" s="155"/>
      <c r="AT687" s="155"/>
      <c r="AU687" s="155"/>
      <c r="AV687" s="155"/>
      <c r="AW687" s="155"/>
      <c r="AX687" s="155"/>
      <c r="AY687" s="155"/>
      <c r="AZ687" s="155"/>
      <c r="BA687" s="155"/>
      <c r="BB687" s="155"/>
      <c r="BC687" s="155"/>
      <c r="BD687" s="155"/>
      <c r="BE687" s="155"/>
      <c r="BF687" s="155"/>
      <c r="BG687" s="155"/>
      <c r="BH687" s="155"/>
      <c r="BI687" s="155"/>
      <c r="BJ687" s="155"/>
      <c r="BK687" s="155"/>
      <c r="BL687" s="155"/>
      <c r="BM687" s="155"/>
      <c r="BN687" s="155"/>
      <c r="BO687" s="155"/>
      <c r="BP687" s="155"/>
    </row>
    <row r="688" spans="1:68" ht="39" customHeight="1" x14ac:dyDescent="0.25">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20"/>
      <c r="AM688" s="20"/>
      <c r="AN688" s="155"/>
      <c r="AO688" s="155"/>
      <c r="AP688" s="155"/>
      <c r="AQ688" s="155"/>
      <c r="AR688" s="155"/>
      <c r="AS688" s="155"/>
      <c r="AT688" s="155"/>
      <c r="AU688" s="155"/>
      <c r="AV688" s="155"/>
      <c r="AW688" s="155"/>
      <c r="AX688" s="155"/>
      <c r="AY688" s="155"/>
      <c r="AZ688" s="155"/>
      <c r="BA688" s="155"/>
      <c r="BB688" s="155"/>
      <c r="BC688" s="155"/>
      <c r="BD688" s="155"/>
      <c r="BE688" s="155"/>
      <c r="BF688" s="155"/>
      <c r="BG688" s="155"/>
      <c r="BH688" s="155"/>
      <c r="BI688" s="155"/>
      <c r="BJ688" s="155"/>
      <c r="BK688" s="155"/>
      <c r="BL688" s="155"/>
      <c r="BM688" s="155"/>
      <c r="BN688" s="155"/>
      <c r="BO688" s="155"/>
      <c r="BP688" s="155"/>
    </row>
    <row r="689" spans="1:68" ht="39" customHeight="1" x14ac:dyDescent="0.25">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20"/>
      <c r="AM689" s="20"/>
      <c r="AN689" s="155"/>
      <c r="AO689" s="155"/>
      <c r="AP689" s="155"/>
      <c r="AQ689" s="155"/>
      <c r="AR689" s="155"/>
      <c r="AS689" s="155"/>
      <c r="AT689" s="155"/>
      <c r="AU689" s="155"/>
      <c r="AV689" s="155"/>
      <c r="AW689" s="155"/>
      <c r="AX689" s="155"/>
      <c r="AY689" s="155"/>
      <c r="AZ689" s="155"/>
      <c r="BA689" s="155"/>
      <c r="BB689" s="155"/>
      <c r="BC689" s="155"/>
      <c r="BD689" s="155"/>
      <c r="BE689" s="155"/>
      <c r="BF689" s="155"/>
      <c r="BG689" s="155"/>
      <c r="BH689" s="155"/>
      <c r="BI689" s="155"/>
      <c r="BJ689" s="155"/>
      <c r="BK689" s="155"/>
      <c r="BL689" s="155"/>
      <c r="BM689" s="155"/>
      <c r="BN689" s="155"/>
      <c r="BO689" s="155"/>
      <c r="BP689" s="155"/>
    </row>
    <row r="690" spans="1:68" ht="39" customHeight="1" x14ac:dyDescent="0.25">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20"/>
      <c r="AM690" s="20"/>
      <c r="AN690" s="155"/>
      <c r="AO690" s="155"/>
      <c r="AP690" s="155"/>
      <c r="AQ690" s="155"/>
      <c r="AR690" s="155"/>
      <c r="AS690" s="155"/>
      <c r="AT690" s="155"/>
      <c r="AU690" s="155"/>
      <c r="AV690" s="155"/>
      <c r="AW690" s="155"/>
      <c r="AX690" s="155"/>
      <c r="AY690" s="155"/>
      <c r="AZ690" s="155"/>
      <c r="BA690" s="155"/>
      <c r="BB690" s="155"/>
      <c r="BC690" s="155"/>
      <c r="BD690" s="155"/>
      <c r="BE690" s="155"/>
      <c r="BF690" s="155"/>
      <c r="BG690" s="155"/>
      <c r="BH690" s="155"/>
      <c r="BI690" s="155"/>
      <c r="BJ690" s="155"/>
      <c r="BK690" s="155"/>
      <c r="BL690" s="155"/>
      <c r="BM690" s="155"/>
      <c r="BN690" s="155"/>
      <c r="BO690" s="155"/>
      <c r="BP690" s="155"/>
    </row>
    <row r="691" spans="1:68" ht="39" customHeight="1" x14ac:dyDescent="0.25">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20"/>
      <c r="AM691" s="20"/>
      <c r="AN691" s="155"/>
      <c r="AO691" s="155"/>
      <c r="AP691" s="155"/>
      <c r="AQ691" s="155"/>
      <c r="AR691" s="155"/>
      <c r="AS691" s="155"/>
      <c r="AT691" s="155"/>
      <c r="AU691" s="155"/>
      <c r="AV691" s="155"/>
      <c r="AW691" s="155"/>
      <c r="AX691" s="155"/>
      <c r="AY691" s="155"/>
      <c r="AZ691" s="155"/>
      <c r="BA691" s="155"/>
      <c r="BB691" s="155"/>
      <c r="BC691" s="155"/>
      <c r="BD691" s="155"/>
      <c r="BE691" s="155"/>
      <c r="BF691" s="155"/>
      <c r="BG691" s="155"/>
      <c r="BH691" s="155"/>
      <c r="BI691" s="155"/>
      <c r="BJ691" s="155"/>
      <c r="BK691" s="155"/>
      <c r="BL691" s="155"/>
      <c r="BM691" s="155"/>
      <c r="BN691" s="155"/>
      <c r="BO691" s="155"/>
      <c r="BP691" s="155"/>
    </row>
    <row r="692" spans="1:68" ht="39" customHeight="1" x14ac:dyDescent="0.25">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20"/>
      <c r="AM692" s="20"/>
      <c r="AN692" s="155"/>
      <c r="AO692" s="155"/>
      <c r="AP692" s="155"/>
      <c r="AQ692" s="155"/>
      <c r="AR692" s="155"/>
      <c r="AS692" s="155"/>
      <c r="AT692" s="155"/>
      <c r="AU692" s="155"/>
      <c r="AV692" s="155"/>
      <c r="AW692" s="155"/>
      <c r="AX692" s="155"/>
      <c r="AY692" s="155"/>
      <c r="AZ692" s="155"/>
      <c r="BA692" s="155"/>
      <c r="BB692" s="155"/>
      <c r="BC692" s="155"/>
      <c r="BD692" s="155"/>
      <c r="BE692" s="155"/>
      <c r="BF692" s="155"/>
      <c r="BG692" s="155"/>
      <c r="BH692" s="155"/>
      <c r="BI692" s="155"/>
      <c r="BJ692" s="155"/>
      <c r="BK692" s="155"/>
      <c r="BL692" s="155"/>
      <c r="BM692" s="155"/>
      <c r="BN692" s="155"/>
      <c r="BO692" s="155"/>
      <c r="BP692" s="155"/>
    </row>
    <row r="693" spans="1:68" ht="39" customHeight="1" x14ac:dyDescent="0.25">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20"/>
      <c r="AM693" s="20"/>
      <c r="AN693" s="155"/>
      <c r="AO693" s="155"/>
      <c r="AP693" s="155"/>
      <c r="AQ693" s="155"/>
      <c r="AR693" s="155"/>
      <c r="AS693" s="155"/>
      <c r="AT693" s="155"/>
      <c r="AU693" s="155"/>
      <c r="AV693" s="155"/>
      <c r="AW693" s="155"/>
      <c r="AX693" s="155"/>
      <c r="AY693" s="155"/>
      <c r="AZ693" s="155"/>
      <c r="BA693" s="155"/>
      <c r="BB693" s="155"/>
      <c r="BC693" s="155"/>
      <c r="BD693" s="155"/>
      <c r="BE693" s="155"/>
      <c r="BF693" s="155"/>
      <c r="BG693" s="155"/>
      <c r="BH693" s="155"/>
      <c r="BI693" s="155"/>
      <c r="BJ693" s="155"/>
      <c r="BK693" s="155"/>
      <c r="BL693" s="155"/>
      <c r="BM693" s="155"/>
      <c r="BN693" s="155"/>
      <c r="BO693" s="155"/>
      <c r="BP693" s="155"/>
    </row>
    <row r="694" spans="1:68" ht="39" customHeight="1" x14ac:dyDescent="0.25">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20"/>
      <c r="AM694" s="20"/>
      <c r="AN694" s="155"/>
      <c r="AO694" s="155"/>
      <c r="AP694" s="155"/>
      <c r="AQ694" s="155"/>
      <c r="AR694" s="155"/>
      <c r="AS694" s="155"/>
      <c r="AT694" s="155"/>
      <c r="AU694" s="155"/>
      <c r="AV694" s="155"/>
      <c r="AW694" s="155"/>
      <c r="AX694" s="155"/>
      <c r="AY694" s="155"/>
      <c r="AZ694" s="155"/>
      <c r="BA694" s="155"/>
      <c r="BB694" s="155"/>
      <c r="BC694" s="155"/>
      <c r="BD694" s="155"/>
      <c r="BE694" s="155"/>
      <c r="BF694" s="155"/>
      <c r="BG694" s="155"/>
      <c r="BH694" s="155"/>
      <c r="BI694" s="155"/>
      <c r="BJ694" s="155"/>
      <c r="BK694" s="155"/>
      <c r="BL694" s="155"/>
      <c r="BM694" s="155"/>
      <c r="BN694" s="155"/>
      <c r="BO694" s="155"/>
      <c r="BP694" s="155"/>
    </row>
    <row r="695" spans="1:68" ht="39" customHeight="1" x14ac:dyDescent="0.25">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20"/>
      <c r="AM695" s="20"/>
      <c r="AN695" s="155"/>
      <c r="AO695" s="155"/>
      <c r="AP695" s="155"/>
      <c r="AQ695" s="155"/>
      <c r="AR695" s="155"/>
      <c r="AS695" s="155"/>
      <c r="AT695" s="155"/>
      <c r="AU695" s="155"/>
      <c r="AV695" s="155"/>
      <c r="AW695" s="155"/>
      <c r="AX695" s="155"/>
      <c r="AY695" s="155"/>
      <c r="AZ695" s="155"/>
      <c r="BA695" s="155"/>
      <c r="BB695" s="155"/>
      <c r="BC695" s="155"/>
      <c r="BD695" s="155"/>
      <c r="BE695" s="155"/>
      <c r="BF695" s="155"/>
      <c r="BG695" s="155"/>
      <c r="BH695" s="155"/>
      <c r="BI695" s="155"/>
      <c r="BJ695" s="155"/>
      <c r="BK695" s="155"/>
      <c r="BL695" s="155"/>
      <c r="BM695" s="155"/>
      <c r="BN695" s="155"/>
      <c r="BO695" s="155"/>
      <c r="BP695" s="155"/>
    </row>
    <row r="696" spans="1:68" ht="39" customHeight="1" x14ac:dyDescent="0.25">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20"/>
      <c r="AM696" s="20"/>
      <c r="AN696" s="155"/>
      <c r="AO696" s="155"/>
      <c r="AP696" s="155"/>
      <c r="AQ696" s="155"/>
      <c r="AR696" s="155"/>
      <c r="AS696" s="155"/>
      <c r="AT696" s="155"/>
      <c r="AU696" s="155"/>
      <c r="AV696" s="155"/>
      <c r="AW696" s="155"/>
      <c r="AX696" s="155"/>
      <c r="AY696" s="155"/>
      <c r="AZ696" s="155"/>
      <c r="BA696" s="155"/>
      <c r="BB696" s="155"/>
      <c r="BC696" s="155"/>
      <c r="BD696" s="155"/>
      <c r="BE696" s="155"/>
      <c r="BF696" s="155"/>
      <c r="BG696" s="155"/>
      <c r="BH696" s="155"/>
      <c r="BI696" s="155"/>
      <c r="BJ696" s="155"/>
      <c r="BK696" s="155"/>
      <c r="BL696" s="155"/>
      <c r="BM696" s="155"/>
      <c r="BN696" s="155"/>
      <c r="BO696" s="155"/>
      <c r="BP696" s="155"/>
    </row>
    <row r="697" spans="1:68" ht="39" customHeight="1" x14ac:dyDescent="0.25">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20"/>
      <c r="AM697" s="20"/>
      <c r="AN697" s="155"/>
      <c r="AO697" s="155"/>
      <c r="AP697" s="155"/>
      <c r="AQ697" s="155"/>
      <c r="AR697" s="155"/>
      <c r="AS697" s="155"/>
      <c r="AT697" s="155"/>
      <c r="AU697" s="155"/>
      <c r="AV697" s="155"/>
      <c r="AW697" s="155"/>
      <c r="AX697" s="155"/>
      <c r="AY697" s="155"/>
      <c r="AZ697" s="155"/>
      <c r="BA697" s="155"/>
      <c r="BB697" s="155"/>
      <c r="BC697" s="155"/>
      <c r="BD697" s="155"/>
      <c r="BE697" s="155"/>
      <c r="BF697" s="155"/>
      <c r="BG697" s="155"/>
      <c r="BH697" s="155"/>
      <c r="BI697" s="155"/>
      <c r="BJ697" s="155"/>
      <c r="BK697" s="155"/>
      <c r="BL697" s="155"/>
      <c r="BM697" s="155"/>
      <c r="BN697" s="155"/>
      <c r="BO697" s="155"/>
      <c r="BP697" s="155"/>
    </row>
    <row r="698" spans="1:68" ht="39" customHeight="1" x14ac:dyDescent="0.25">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20"/>
      <c r="AM698" s="20"/>
      <c r="AN698" s="155"/>
      <c r="AO698" s="155"/>
      <c r="AP698" s="155"/>
      <c r="AQ698" s="155"/>
      <c r="AR698" s="155"/>
      <c r="AS698" s="155"/>
      <c r="AT698" s="155"/>
      <c r="AU698" s="155"/>
      <c r="AV698" s="155"/>
      <c r="AW698" s="155"/>
      <c r="AX698" s="155"/>
      <c r="AY698" s="155"/>
      <c r="AZ698" s="155"/>
      <c r="BA698" s="155"/>
      <c r="BB698" s="155"/>
      <c r="BC698" s="155"/>
      <c r="BD698" s="155"/>
      <c r="BE698" s="155"/>
      <c r="BF698" s="155"/>
      <c r="BG698" s="155"/>
      <c r="BH698" s="155"/>
      <c r="BI698" s="155"/>
      <c r="BJ698" s="155"/>
      <c r="BK698" s="155"/>
      <c r="BL698" s="155"/>
      <c r="BM698" s="155"/>
      <c r="BN698" s="155"/>
      <c r="BO698" s="155"/>
      <c r="BP698" s="155"/>
    </row>
    <row r="699" spans="1:68" ht="39" customHeight="1" x14ac:dyDescent="0.25">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20"/>
      <c r="AM699" s="20"/>
      <c r="AN699" s="155"/>
      <c r="AO699" s="155"/>
      <c r="AP699" s="155"/>
      <c r="AQ699" s="155"/>
      <c r="AR699" s="155"/>
      <c r="AS699" s="155"/>
      <c r="AT699" s="155"/>
      <c r="AU699" s="155"/>
      <c r="AV699" s="155"/>
      <c r="AW699" s="155"/>
      <c r="AX699" s="155"/>
      <c r="AY699" s="155"/>
      <c r="AZ699" s="155"/>
      <c r="BA699" s="155"/>
      <c r="BB699" s="155"/>
      <c r="BC699" s="155"/>
      <c r="BD699" s="155"/>
      <c r="BE699" s="155"/>
      <c r="BF699" s="155"/>
      <c r="BG699" s="155"/>
      <c r="BH699" s="155"/>
      <c r="BI699" s="155"/>
      <c r="BJ699" s="155"/>
      <c r="BK699" s="155"/>
      <c r="BL699" s="155"/>
      <c r="BM699" s="155"/>
      <c r="BN699" s="155"/>
      <c r="BO699" s="155"/>
      <c r="BP699" s="155"/>
    </row>
    <row r="700" spans="1:68" ht="39" customHeight="1" x14ac:dyDescent="0.25">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20"/>
      <c r="AM700" s="20"/>
      <c r="AN700" s="155"/>
      <c r="AO700" s="155"/>
      <c r="AP700" s="155"/>
      <c r="AQ700" s="155"/>
      <c r="AR700" s="155"/>
      <c r="AS700" s="155"/>
      <c r="AT700" s="155"/>
      <c r="AU700" s="155"/>
      <c r="AV700" s="155"/>
      <c r="AW700" s="155"/>
      <c r="AX700" s="155"/>
      <c r="AY700" s="155"/>
      <c r="AZ700" s="155"/>
      <c r="BA700" s="155"/>
      <c r="BB700" s="155"/>
      <c r="BC700" s="155"/>
      <c r="BD700" s="155"/>
      <c r="BE700" s="155"/>
      <c r="BF700" s="155"/>
      <c r="BG700" s="155"/>
      <c r="BH700" s="155"/>
      <c r="BI700" s="155"/>
      <c r="BJ700" s="155"/>
      <c r="BK700" s="155"/>
      <c r="BL700" s="155"/>
      <c r="BM700" s="155"/>
      <c r="BN700" s="155"/>
      <c r="BO700" s="155"/>
      <c r="BP700" s="155"/>
    </row>
    <row r="701" spans="1:68" ht="39" customHeight="1" x14ac:dyDescent="0.25">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20"/>
      <c r="AM701" s="20"/>
      <c r="AN701" s="155"/>
      <c r="AO701" s="155"/>
      <c r="AP701" s="155"/>
      <c r="AQ701" s="155"/>
      <c r="AR701" s="155"/>
      <c r="AS701" s="155"/>
      <c r="AT701" s="155"/>
      <c r="AU701" s="155"/>
      <c r="AV701" s="155"/>
      <c r="AW701" s="155"/>
      <c r="AX701" s="155"/>
      <c r="AY701" s="155"/>
      <c r="AZ701" s="155"/>
      <c r="BA701" s="155"/>
      <c r="BB701" s="155"/>
      <c r="BC701" s="155"/>
      <c r="BD701" s="155"/>
      <c r="BE701" s="155"/>
      <c r="BF701" s="155"/>
      <c r="BG701" s="155"/>
      <c r="BH701" s="155"/>
      <c r="BI701" s="155"/>
      <c r="BJ701" s="155"/>
      <c r="BK701" s="155"/>
      <c r="BL701" s="155"/>
      <c r="BM701" s="155"/>
      <c r="BN701" s="155"/>
      <c r="BO701" s="155"/>
      <c r="BP701" s="155"/>
    </row>
    <row r="702" spans="1:68" ht="39" customHeight="1" x14ac:dyDescent="0.25">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20"/>
      <c r="AM702" s="20"/>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55"/>
      <c r="BK702" s="155"/>
      <c r="BL702" s="155"/>
      <c r="BM702" s="155"/>
      <c r="BN702" s="155"/>
      <c r="BO702" s="155"/>
      <c r="BP702" s="155"/>
    </row>
    <row r="703" spans="1:68" ht="39" customHeight="1" x14ac:dyDescent="0.25">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20"/>
      <c r="AM703" s="20"/>
      <c r="AN703" s="155"/>
      <c r="AO703" s="155"/>
      <c r="AP703" s="155"/>
      <c r="AQ703" s="155"/>
      <c r="AR703" s="155"/>
      <c r="AS703" s="155"/>
      <c r="AT703" s="155"/>
      <c r="AU703" s="155"/>
      <c r="AV703" s="155"/>
      <c r="AW703" s="155"/>
      <c r="AX703" s="155"/>
      <c r="AY703" s="155"/>
      <c r="AZ703" s="155"/>
      <c r="BA703" s="155"/>
      <c r="BB703" s="155"/>
      <c r="BC703" s="155"/>
      <c r="BD703" s="155"/>
      <c r="BE703" s="155"/>
      <c r="BF703" s="155"/>
      <c r="BG703" s="155"/>
      <c r="BH703" s="155"/>
      <c r="BI703" s="155"/>
      <c r="BJ703" s="155"/>
      <c r="BK703" s="155"/>
      <c r="BL703" s="155"/>
      <c r="BM703" s="155"/>
      <c r="BN703" s="155"/>
      <c r="BO703" s="155"/>
      <c r="BP703" s="155"/>
    </row>
    <row r="704" spans="1:68" ht="39" customHeight="1" x14ac:dyDescent="0.25">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20"/>
      <c r="AM704" s="20"/>
      <c r="AN704" s="155"/>
      <c r="AO704" s="155"/>
      <c r="AP704" s="155"/>
      <c r="AQ704" s="155"/>
      <c r="AR704" s="155"/>
      <c r="AS704" s="155"/>
      <c r="AT704" s="155"/>
      <c r="AU704" s="155"/>
      <c r="AV704" s="155"/>
      <c r="AW704" s="155"/>
      <c r="AX704" s="155"/>
      <c r="AY704" s="155"/>
      <c r="AZ704" s="155"/>
      <c r="BA704" s="155"/>
      <c r="BB704" s="155"/>
      <c r="BC704" s="155"/>
      <c r="BD704" s="155"/>
      <c r="BE704" s="155"/>
      <c r="BF704" s="155"/>
      <c r="BG704" s="155"/>
      <c r="BH704" s="155"/>
      <c r="BI704" s="155"/>
      <c r="BJ704" s="155"/>
      <c r="BK704" s="155"/>
      <c r="BL704" s="155"/>
      <c r="BM704" s="155"/>
      <c r="BN704" s="155"/>
      <c r="BO704" s="155"/>
      <c r="BP704" s="155"/>
    </row>
    <row r="705" spans="1:68" ht="39" customHeight="1" x14ac:dyDescent="0.25">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20"/>
      <c r="AM705" s="20"/>
      <c r="AN705" s="155"/>
      <c r="AO705" s="155"/>
      <c r="AP705" s="155"/>
      <c r="AQ705" s="155"/>
      <c r="AR705" s="155"/>
      <c r="AS705" s="155"/>
      <c r="AT705" s="155"/>
      <c r="AU705" s="155"/>
      <c r="AV705" s="155"/>
      <c r="AW705" s="155"/>
      <c r="AX705" s="155"/>
      <c r="AY705" s="155"/>
      <c r="AZ705" s="155"/>
      <c r="BA705" s="155"/>
      <c r="BB705" s="155"/>
      <c r="BC705" s="155"/>
      <c r="BD705" s="155"/>
      <c r="BE705" s="155"/>
      <c r="BF705" s="155"/>
      <c r="BG705" s="155"/>
      <c r="BH705" s="155"/>
      <c r="BI705" s="155"/>
      <c r="BJ705" s="155"/>
      <c r="BK705" s="155"/>
      <c r="BL705" s="155"/>
      <c r="BM705" s="155"/>
      <c r="BN705" s="155"/>
      <c r="BO705" s="155"/>
      <c r="BP705" s="155"/>
    </row>
    <row r="706" spans="1:68" ht="39" customHeight="1" x14ac:dyDescent="0.25">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20"/>
      <c r="AM706" s="20"/>
      <c r="AN706" s="155"/>
      <c r="AO706" s="155"/>
      <c r="AP706" s="155"/>
      <c r="AQ706" s="155"/>
      <c r="AR706" s="155"/>
      <c r="AS706" s="155"/>
      <c r="AT706" s="155"/>
      <c r="AU706" s="155"/>
      <c r="AV706" s="155"/>
      <c r="AW706" s="155"/>
      <c r="AX706" s="155"/>
      <c r="AY706" s="155"/>
      <c r="AZ706" s="155"/>
      <c r="BA706" s="155"/>
      <c r="BB706" s="155"/>
      <c r="BC706" s="155"/>
      <c r="BD706" s="155"/>
      <c r="BE706" s="155"/>
      <c r="BF706" s="155"/>
      <c r="BG706" s="155"/>
      <c r="BH706" s="155"/>
      <c r="BI706" s="155"/>
      <c r="BJ706" s="155"/>
      <c r="BK706" s="155"/>
      <c r="BL706" s="155"/>
      <c r="BM706" s="155"/>
      <c r="BN706" s="155"/>
      <c r="BO706" s="155"/>
      <c r="BP706" s="155"/>
    </row>
    <row r="707" spans="1:68" ht="39" customHeight="1" x14ac:dyDescent="0.25">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20"/>
      <c r="AM707" s="20"/>
      <c r="AN707" s="155"/>
      <c r="AO707" s="155"/>
      <c r="AP707" s="155"/>
      <c r="AQ707" s="155"/>
      <c r="AR707" s="155"/>
      <c r="AS707" s="155"/>
      <c r="AT707" s="155"/>
      <c r="AU707" s="155"/>
      <c r="AV707" s="155"/>
      <c r="AW707" s="155"/>
      <c r="AX707" s="155"/>
      <c r="AY707" s="155"/>
      <c r="AZ707" s="155"/>
      <c r="BA707" s="155"/>
      <c r="BB707" s="155"/>
      <c r="BC707" s="155"/>
      <c r="BD707" s="155"/>
      <c r="BE707" s="155"/>
      <c r="BF707" s="155"/>
      <c r="BG707" s="155"/>
      <c r="BH707" s="155"/>
      <c r="BI707" s="155"/>
      <c r="BJ707" s="155"/>
      <c r="BK707" s="155"/>
      <c r="BL707" s="155"/>
      <c r="BM707" s="155"/>
      <c r="BN707" s="155"/>
      <c r="BO707" s="155"/>
      <c r="BP707" s="155"/>
    </row>
    <row r="708" spans="1:68" ht="39" customHeight="1" x14ac:dyDescent="0.25">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20"/>
      <c r="AM708" s="20"/>
      <c r="AN708" s="155"/>
      <c r="AO708" s="155"/>
      <c r="AP708" s="155"/>
      <c r="AQ708" s="155"/>
      <c r="AR708" s="155"/>
      <c r="AS708" s="155"/>
      <c r="AT708" s="155"/>
      <c r="AU708" s="155"/>
      <c r="AV708" s="155"/>
      <c r="AW708" s="155"/>
      <c r="AX708" s="155"/>
      <c r="AY708" s="155"/>
      <c r="AZ708" s="155"/>
      <c r="BA708" s="155"/>
      <c r="BB708" s="155"/>
      <c r="BC708" s="155"/>
      <c r="BD708" s="155"/>
      <c r="BE708" s="155"/>
      <c r="BF708" s="155"/>
      <c r="BG708" s="155"/>
      <c r="BH708" s="155"/>
      <c r="BI708" s="155"/>
      <c r="BJ708" s="155"/>
      <c r="BK708" s="155"/>
      <c r="BL708" s="155"/>
      <c r="BM708" s="155"/>
      <c r="BN708" s="155"/>
      <c r="BO708" s="155"/>
      <c r="BP708" s="155"/>
    </row>
    <row r="709" spans="1:68" ht="39" customHeight="1" x14ac:dyDescent="0.25">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20"/>
      <c r="AM709" s="20"/>
      <c r="AN709" s="155"/>
      <c r="AO709" s="155"/>
      <c r="AP709" s="155"/>
      <c r="AQ709" s="155"/>
      <c r="AR709" s="155"/>
      <c r="AS709" s="155"/>
      <c r="AT709" s="155"/>
      <c r="AU709" s="155"/>
      <c r="AV709" s="155"/>
      <c r="AW709" s="155"/>
      <c r="AX709" s="155"/>
      <c r="AY709" s="155"/>
      <c r="AZ709" s="155"/>
      <c r="BA709" s="155"/>
      <c r="BB709" s="155"/>
      <c r="BC709" s="155"/>
      <c r="BD709" s="155"/>
      <c r="BE709" s="155"/>
      <c r="BF709" s="155"/>
      <c r="BG709" s="155"/>
      <c r="BH709" s="155"/>
      <c r="BI709" s="155"/>
      <c r="BJ709" s="155"/>
      <c r="BK709" s="155"/>
      <c r="BL709" s="155"/>
      <c r="BM709" s="155"/>
      <c r="BN709" s="155"/>
      <c r="BO709" s="155"/>
      <c r="BP709" s="155"/>
    </row>
    <row r="710" spans="1:68" ht="39" customHeight="1" x14ac:dyDescent="0.25">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20"/>
      <c r="AM710" s="20"/>
      <c r="AN710" s="155"/>
      <c r="AO710" s="155"/>
      <c r="AP710" s="155"/>
      <c r="AQ710" s="155"/>
      <c r="AR710" s="155"/>
      <c r="AS710" s="155"/>
      <c r="AT710" s="155"/>
      <c r="AU710" s="155"/>
      <c r="AV710" s="155"/>
      <c r="AW710" s="155"/>
      <c r="AX710" s="155"/>
      <c r="AY710" s="155"/>
      <c r="AZ710" s="155"/>
      <c r="BA710" s="155"/>
      <c r="BB710" s="155"/>
      <c r="BC710" s="155"/>
      <c r="BD710" s="155"/>
      <c r="BE710" s="155"/>
      <c r="BF710" s="155"/>
      <c r="BG710" s="155"/>
      <c r="BH710" s="155"/>
      <c r="BI710" s="155"/>
      <c r="BJ710" s="155"/>
      <c r="BK710" s="155"/>
      <c r="BL710" s="155"/>
      <c r="BM710" s="155"/>
      <c r="BN710" s="155"/>
      <c r="BO710" s="155"/>
      <c r="BP710" s="155"/>
    </row>
    <row r="711" spans="1:68" ht="39" customHeight="1" x14ac:dyDescent="0.25">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20"/>
      <c r="AM711" s="20"/>
      <c r="AN711" s="155"/>
      <c r="AO711" s="155"/>
      <c r="AP711" s="155"/>
      <c r="AQ711" s="155"/>
      <c r="AR711" s="155"/>
      <c r="AS711" s="155"/>
      <c r="AT711" s="155"/>
      <c r="AU711" s="155"/>
      <c r="AV711" s="155"/>
      <c r="AW711" s="155"/>
      <c r="AX711" s="155"/>
      <c r="AY711" s="155"/>
      <c r="AZ711" s="155"/>
      <c r="BA711" s="155"/>
      <c r="BB711" s="155"/>
      <c r="BC711" s="155"/>
      <c r="BD711" s="155"/>
      <c r="BE711" s="155"/>
      <c r="BF711" s="155"/>
      <c r="BG711" s="155"/>
      <c r="BH711" s="155"/>
      <c r="BI711" s="155"/>
      <c r="BJ711" s="155"/>
      <c r="BK711" s="155"/>
      <c r="BL711" s="155"/>
      <c r="BM711" s="155"/>
      <c r="BN711" s="155"/>
      <c r="BO711" s="155"/>
      <c r="BP711" s="155"/>
    </row>
    <row r="712" spans="1:68" ht="39" customHeight="1" x14ac:dyDescent="0.25">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20"/>
      <c r="AM712" s="20"/>
      <c r="AN712" s="155"/>
      <c r="AO712" s="155"/>
      <c r="AP712" s="155"/>
      <c r="AQ712" s="155"/>
      <c r="AR712" s="155"/>
      <c r="AS712" s="155"/>
      <c r="AT712" s="155"/>
      <c r="AU712" s="155"/>
      <c r="AV712" s="155"/>
      <c r="AW712" s="155"/>
      <c r="AX712" s="155"/>
      <c r="AY712" s="155"/>
      <c r="AZ712" s="155"/>
      <c r="BA712" s="155"/>
      <c r="BB712" s="155"/>
      <c r="BC712" s="155"/>
      <c r="BD712" s="155"/>
      <c r="BE712" s="155"/>
      <c r="BF712" s="155"/>
      <c r="BG712" s="155"/>
      <c r="BH712" s="155"/>
      <c r="BI712" s="155"/>
      <c r="BJ712" s="155"/>
      <c r="BK712" s="155"/>
      <c r="BL712" s="155"/>
      <c r="BM712" s="155"/>
      <c r="BN712" s="155"/>
      <c r="BO712" s="155"/>
      <c r="BP712" s="155"/>
    </row>
    <row r="713" spans="1:68" ht="39" customHeight="1" x14ac:dyDescent="0.25">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20"/>
      <c r="AM713" s="20"/>
      <c r="AN713" s="155"/>
      <c r="AO713" s="155"/>
      <c r="AP713" s="155"/>
      <c r="AQ713" s="155"/>
      <c r="AR713" s="155"/>
      <c r="AS713" s="155"/>
      <c r="AT713" s="155"/>
      <c r="AU713" s="155"/>
      <c r="AV713" s="155"/>
      <c r="AW713" s="155"/>
      <c r="AX713" s="155"/>
      <c r="AY713" s="155"/>
      <c r="AZ713" s="155"/>
      <c r="BA713" s="155"/>
      <c r="BB713" s="155"/>
      <c r="BC713" s="155"/>
      <c r="BD713" s="155"/>
      <c r="BE713" s="155"/>
      <c r="BF713" s="155"/>
      <c r="BG713" s="155"/>
      <c r="BH713" s="155"/>
      <c r="BI713" s="155"/>
      <c r="BJ713" s="155"/>
      <c r="BK713" s="155"/>
      <c r="BL713" s="155"/>
      <c r="BM713" s="155"/>
      <c r="BN713" s="155"/>
      <c r="BO713" s="155"/>
      <c r="BP713" s="155"/>
    </row>
    <row r="714" spans="1:68" ht="39" customHeight="1" x14ac:dyDescent="0.25">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20"/>
      <c r="AM714" s="20"/>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row>
    <row r="715" spans="1:68" ht="39" customHeight="1" x14ac:dyDescent="0.25">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20"/>
      <c r="AM715" s="20"/>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row>
    <row r="716" spans="1:68" ht="39" customHeight="1" x14ac:dyDescent="0.25">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20"/>
      <c r="AM716" s="20"/>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row>
    <row r="717" spans="1:68" ht="39" customHeight="1" x14ac:dyDescent="0.25">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20"/>
      <c r="AM717" s="20"/>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row>
    <row r="718" spans="1:68" ht="39" customHeight="1" x14ac:dyDescent="0.25">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20"/>
      <c r="AM718" s="20"/>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row>
    <row r="719" spans="1:68" ht="39" customHeight="1" x14ac:dyDescent="0.25">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20"/>
      <c r="AM719" s="20"/>
      <c r="AN719" s="155"/>
      <c r="AO719" s="155"/>
      <c r="AP719" s="155"/>
      <c r="AQ719" s="155"/>
      <c r="AR719" s="155"/>
      <c r="AS719" s="155"/>
      <c r="AT719" s="155"/>
      <c r="AU719" s="155"/>
      <c r="AV719" s="155"/>
      <c r="AW719" s="155"/>
      <c r="AX719" s="155"/>
      <c r="AY719" s="155"/>
      <c r="AZ719" s="155"/>
      <c r="BA719" s="155"/>
      <c r="BB719" s="155"/>
      <c r="BC719" s="155"/>
      <c r="BD719" s="155"/>
      <c r="BE719" s="155"/>
      <c r="BF719" s="155"/>
      <c r="BG719" s="155"/>
      <c r="BH719" s="155"/>
      <c r="BI719" s="155"/>
      <c r="BJ719" s="155"/>
      <c r="BK719" s="155"/>
      <c r="BL719" s="155"/>
      <c r="BM719" s="155"/>
      <c r="BN719" s="155"/>
      <c r="BO719" s="155"/>
      <c r="BP719" s="155"/>
    </row>
    <row r="720" spans="1:68" ht="39" customHeight="1" x14ac:dyDescent="0.25">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20"/>
      <c r="AM720" s="20"/>
      <c r="AN720" s="155"/>
      <c r="AO720" s="155"/>
      <c r="AP720" s="155"/>
      <c r="AQ720" s="155"/>
      <c r="AR720" s="155"/>
      <c r="AS720" s="155"/>
      <c r="AT720" s="155"/>
      <c r="AU720" s="155"/>
      <c r="AV720" s="155"/>
      <c r="AW720" s="155"/>
      <c r="AX720" s="155"/>
      <c r="AY720" s="155"/>
      <c r="AZ720" s="155"/>
      <c r="BA720" s="155"/>
      <c r="BB720" s="155"/>
      <c r="BC720" s="155"/>
      <c r="BD720" s="155"/>
      <c r="BE720" s="155"/>
      <c r="BF720" s="155"/>
      <c r="BG720" s="155"/>
      <c r="BH720" s="155"/>
      <c r="BI720" s="155"/>
      <c r="BJ720" s="155"/>
      <c r="BK720" s="155"/>
      <c r="BL720" s="155"/>
      <c r="BM720" s="155"/>
      <c r="BN720" s="155"/>
      <c r="BO720" s="155"/>
      <c r="BP720" s="155"/>
    </row>
    <row r="721" spans="1:68" ht="39" customHeight="1" x14ac:dyDescent="0.25">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20"/>
      <c r="AM721" s="20"/>
      <c r="AN721" s="155"/>
      <c r="AO721" s="155"/>
      <c r="AP721" s="155"/>
      <c r="AQ721" s="155"/>
      <c r="AR721" s="155"/>
      <c r="AS721" s="155"/>
      <c r="AT721" s="155"/>
      <c r="AU721" s="155"/>
      <c r="AV721" s="155"/>
      <c r="AW721" s="155"/>
      <c r="AX721" s="155"/>
      <c r="AY721" s="155"/>
      <c r="AZ721" s="155"/>
      <c r="BA721" s="155"/>
      <c r="BB721" s="155"/>
      <c r="BC721" s="155"/>
      <c r="BD721" s="155"/>
      <c r="BE721" s="155"/>
      <c r="BF721" s="155"/>
      <c r="BG721" s="155"/>
      <c r="BH721" s="155"/>
      <c r="BI721" s="155"/>
      <c r="BJ721" s="155"/>
      <c r="BK721" s="155"/>
      <c r="BL721" s="155"/>
      <c r="BM721" s="155"/>
      <c r="BN721" s="155"/>
      <c r="BO721" s="155"/>
      <c r="BP721" s="155"/>
    </row>
    <row r="722" spans="1:68" ht="39" customHeight="1" x14ac:dyDescent="0.25">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20"/>
      <c r="AM722" s="20"/>
      <c r="AN722" s="155"/>
      <c r="AO722" s="155"/>
      <c r="AP722" s="155"/>
      <c r="AQ722" s="155"/>
      <c r="AR722" s="155"/>
      <c r="AS722" s="155"/>
      <c r="AT722" s="155"/>
      <c r="AU722" s="155"/>
      <c r="AV722" s="155"/>
      <c r="AW722" s="155"/>
      <c r="AX722" s="155"/>
      <c r="AY722" s="155"/>
      <c r="AZ722" s="155"/>
      <c r="BA722" s="155"/>
      <c r="BB722" s="155"/>
      <c r="BC722" s="155"/>
      <c r="BD722" s="155"/>
      <c r="BE722" s="155"/>
      <c r="BF722" s="155"/>
      <c r="BG722" s="155"/>
      <c r="BH722" s="155"/>
      <c r="BI722" s="155"/>
      <c r="BJ722" s="155"/>
      <c r="BK722" s="155"/>
      <c r="BL722" s="155"/>
      <c r="BM722" s="155"/>
      <c r="BN722" s="155"/>
      <c r="BO722" s="155"/>
      <c r="BP722" s="155"/>
    </row>
    <row r="723" spans="1:68" ht="39" customHeight="1" x14ac:dyDescent="0.25">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20"/>
      <c r="AM723" s="20"/>
      <c r="AN723" s="155"/>
      <c r="AO723" s="155"/>
      <c r="AP723" s="155"/>
      <c r="AQ723" s="155"/>
      <c r="AR723" s="155"/>
      <c r="AS723" s="155"/>
      <c r="AT723" s="155"/>
      <c r="AU723" s="155"/>
      <c r="AV723" s="155"/>
      <c r="AW723" s="155"/>
      <c r="AX723" s="155"/>
      <c r="AY723" s="155"/>
      <c r="AZ723" s="155"/>
      <c r="BA723" s="155"/>
      <c r="BB723" s="155"/>
      <c r="BC723" s="155"/>
      <c r="BD723" s="155"/>
      <c r="BE723" s="155"/>
      <c r="BF723" s="155"/>
      <c r="BG723" s="155"/>
      <c r="BH723" s="155"/>
      <c r="BI723" s="155"/>
      <c r="BJ723" s="155"/>
      <c r="BK723" s="155"/>
      <c r="BL723" s="155"/>
      <c r="BM723" s="155"/>
      <c r="BN723" s="155"/>
      <c r="BO723" s="155"/>
      <c r="BP723" s="155"/>
    </row>
    <row r="724" spans="1:68" ht="39" customHeight="1" x14ac:dyDescent="0.25">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20"/>
      <c r="AM724" s="20"/>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row>
    <row r="725" spans="1:68" ht="39" customHeight="1" x14ac:dyDescent="0.25">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20"/>
      <c r="AM725" s="20"/>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row>
    <row r="726" spans="1:68" ht="39" customHeight="1" x14ac:dyDescent="0.25">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20"/>
      <c r="AM726" s="20"/>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row>
    <row r="727" spans="1:68" ht="39" customHeight="1" x14ac:dyDescent="0.25">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20"/>
      <c r="AM727" s="20"/>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row>
    <row r="728" spans="1:68" ht="39" customHeight="1" x14ac:dyDescent="0.25">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20"/>
      <c r="AM728" s="20"/>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row>
    <row r="729" spans="1:68" ht="39" customHeight="1" x14ac:dyDescent="0.25">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20"/>
      <c r="AM729" s="20"/>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row>
    <row r="730" spans="1:68" ht="39" customHeight="1" x14ac:dyDescent="0.25">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20"/>
      <c r="AM730" s="20"/>
      <c r="AN730" s="155"/>
      <c r="AO730" s="155"/>
      <c r="AP730" s="155"/>
      <c r="AQ730" s="155"/>
      <c r="AR730" s="155"/>
      <c r="AS730" s="155"/>
      <c r="AT730" s="155"/>
      <c r="AU730" s="155"/>
      <c r="AV730" s="155"/>
      <c r="AW730" s="155"/>
      <c r="AX730" s="155"/>
      <c r="AY730" s="155"/>
      <c r="AZ730" s="155"/>
      <c r="BA730" s="155"/>
      <c r="BB730" s="155"/>
      <c r="BC730" s="155"/>
      <c r="BD730" s="155"/>
      <c r="BE730" s="155"/>
      <c r="BF730" s="155"/>
      <c r="BG730" s="155"/>
      <c r="BH730" s="155"/>
      <c r="BI730" s="155"/>
      <c r="BJ730" s="155"/>
      <c r="BK730" s="155"/>
      <c r="BL730" s="155"/>
      <c r="BM730" s="155"/>
      <c r="BN730" s="155"/>
      <c r="BO730" s="155"/>
      <c r="BP730" s="155"/>
    </row>
    <row r="731" spans="1:68" ht="39" customHeight="1" x14ac:dyDescent="0.25">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20"/>
      <c r="AM731" s="20"/>
      <c r="AN731" s="155"/>
      <c r="AO731" s="155"/>
      <c r="AP731" s="155"/>
      <c r="AQ731" s="155"/>
      <c r="AR731" s="155"/>
      <c r="AS731" s="155"/>
      <c r="AT731" s="155"/>
      <c r="AU731" s="155"/>
      <c r="AV731" s="155"/>
      <c r="AW731" s="155"/>
      <c r="AX731" s="155"/>
      <c r="AY731" s="155"/>
      <c r="AZ731" s="155"/>
      <c r="BA731" s="155"/>
      <c r="BB731" s="155"/>
      <c r="BC731" s="155"/>
      <c r="BD731" s="155"/>
      <c r="BE731" s="155"/>
      <c r="BF731" s="155"/>
      <c r="BG731" s="155"/>
      <c r="BH731" s="155"/>
      <c r="BI731" s="155"/>
      <c r="BJ731" s="155"/>
      <c r="BK731" s="155"/>
      <c r="BL731" s="155"/>
      <c r="BM731" s="155"/>
      <c r="BN731" s="155"/>
      <c r="BO731" s="155"/>
      <c r="BP731" s="155"/>
    </row>
    <row r="732" spans="1:68" ht="39" customHeight="1" x14ac:dyDescent="0.25">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20"/>
      <c r="AM732" s="20"/>
      <c r="AN732" s="155"/>
      <c r="AO732" s="155"/>
      <c r="AP732" s="155"/>
      <c r="AQ732" s="155"/>
      <c r="AR732" s="155"/>
      <c r="AS732" s="155"/>
      <c r="AT732" s="155"/>
      <c r="AU732" s="155"/>
      <c r="AV732" s="155"/>
      <c r="AW732" s="155"/>
      <c r="AX732" s="155"/>
      <c r="AY732" s="155"/>
      <c r="AZ732" s="155"/>
      <c r="BA732" s="155"/>
      <c r="BB732" s="155"/>
      <c r="BC732" s="155"/>
      <c r="BD732" s="155"/>
      <c r="BE732" s="155"/>
      <c r="BF732" s="155"/>
      <c r="BG732" s="155"/>
      <c r="BH732" s="155"/>
      <c r="BI732" s="155"/>
      <c r="BJ732" s="155"/>
      <c r="BK732" s="155"/>
      <c r="BL732" s="155"/>
      <c r="BM732" s="155"/>
      <c r="BN732" s="155"/>
      <c r="BO732" s="155"/>
      <c r="BP732" s="155"/>
    </row>
    <row r="733" spans="1:68" ht="39" customHeight="1" x14ac:dyDescent="0.25">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20"/>
      <c r="AM733" s="20"/>
      <c r="AN733" s="155"/>
      <c r="AO733" s="155"/>
      <c r="AP733" s="155"/>
      <c r="AQ733" s="155"/>
      <c r="AR733" s="155"/>
      <c r="AS733" s="155"/>
      <c r="AT733" s="155"/>
      <c r="AU733" s="155"/>
      <c r="AV733" s="155"/>
      <c r="AW733" s="155"/>
      <c r="AX733" s="155"/>
      <c r="AY733" s="155"/>
      <c r="AZ733" s="155"/>
      <c r="BA733" s="155"/>
      <c r="BB733" s="155"/>
      <c r="BC733" s="155"/>
      <c r="BD733" s="155"/>
      <c r="BE733" s="155"/>
      <c r="BF733" s="155"/>
      <c r="BG733" s="155"/>
      <c r="BH733" s="155"/>
      <c r="BI733" s="155"/>
      <c r="BJ733" s="155"/>
      <c r="BK733" s="155"/>
      <c r="BL733" s="155"/>
      <c r="BM733" s="155"/>
      <c r="BN733" s="155"/>
      <c r="BO733" s="155"/>
      <c r="BP733" s="155"/>
    </row>
    <row r="734" spans="1:68" ht="39" customHeight="1" x14ac:dyDescent="0.25">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20"/>
      <c r="AM734" s="20"/>
      <c r="AN734" s="155"/>
      <c r="AO734" s="155"/>
      <c r="AP734" s="155"/>
      <c r="AQ734" s="155"/>
      <c r="AR734" s="155"/>
      <c r="AS734" s="155"/>
      <c r="AT734" s="155"/>
      <c r="AU734" s="155"/>
      <c r="AV734" s="155"/>
      <c r="AW734" s="155"/>
      <c r="AX734" s="155"/>
      <c r="AY734" s="155"/>
      <c r="AZ734" s="155"/>
      <c r="BA734" s="155"/>
      <c r="BB734" s="155"/>
      <c r="BC734" s="155"/>
      <c r="BD734" s="155"/>
      <c r="BE734" s="155"/>
      <c r="BF734" s="155"/>
      <c r="BG734" s="155"/>
      <c r="BH734" s="155"/>
      <c r="BI734" s="155"/>
      <c r="BJ734" s="155"/>
      <c r="BK734" s="155"/>
      <c r="BL734" s="155"/>
      <c r="BM734" s="155"/>
      <c r="BN734" s="155"/>
      <c r="BO734" s="155"/>
      <c r="BP734" s="155"/>
    </row>
    <row r="735" spans="1:68" ht="39" customHeight="1" x14ac:dyDescent="0.25">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20"/>
      <c r="AM735" s="20"/>
      <c r="AN735" s="155"/>
      <c r="AO735" s="155"/>
      <c r="AP735" s="155"/>
      <c r="AQ735" s="155"/>
      <c r="AR735" s="155"/>
      <c r="AS735" s="155"/>
      <c r="AT735" s="155"/>
      <c r="AU735" s="155"/>
      <c r="AV735" s="155"/>
      <c r="AW735" s="155"/>
      <c r="AX735" s="155"/>
      <c r="AY735" s="155"/>
      <c r="AZ735" s="155"/>
      <c r="BA735" s="155"/>
      <c r="BB735" s="155"/>
      <c r="BC735" s="155"/>
      <c r="BD735" s="155"/>
      <c r="BE735" s="155"/>
      <c r="BF735" s="155"/>
      <c r="BG735" s="155"/>
      <c r="BH735" s="155"/>
      <c r="BI735" s="155"/>
      <c r="BJ735" s="155"/>
      <c r="BK735" s="155"/>
      <c r="BL735" s="155"/>
      <c r="BM735" s="155"/>
      <c r="BN735" s="155"/>
      <c r="BO735" s="155"/>
      <c r="BP735" s="155"/>
    </row>
    <row r="736" spans="1:68" ht="39" customHeight="1" x14ac:dyDescent="0.25">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20"/>
      <c r="AM736" s="20"/>
      <c r="AN736" s="155"/>
      <c r="AO736" s="155"/>
      <c r="AP736" s="155"/>
      <c r="AQ736" s="155"/>
      <c r="AR736" s="155"/>
      <c r="AS736" s="155"/>
      <c r="AT736" s="155"/>
      <c r="AU736" s="155"/>
      <c r="AV736" s="155"/>
      <c r="AW736" s="155"/>
      <c r="AX736" s="155"/>
      <c r="AY736" s="155"/>
      <c r="AZ736" s="155"/>
      <c r="BA736" s="155"/>
      <c r="BB736" s="155"/>
      <c r="BC736" s="155"/>
      <c r="BD736" s="155"/>
      <c r="BE736" s="155"/>
      <c r="BF736" s="155"/>
      <c r="BG736" s="155"/>
      <c r="BH736" s="155"/>
      <c r="BI736" s="155"/>
      <c r="BJ736" s="155"/>
      <c r="BK736" s="155"/>
      <c r="BL736" s="155"/>
      <c r="BM736" s="155"/>
      <c r="BN736" s="155"/>
      <c r="BO736" s="155"/>
      <c r="BP736" s="155"/>
    </row>
    <row r="737" spans="1:68" ht="39" customHeight="1" x14ac:dyDescent="0.25">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20"/>
      <c r="AM737" s="20"/>
      <c r="AN737" s="155"/>
      <c r="AO737" s="155"/>
      <c r="AP737" s="155"/>
      <c r="AQ737" s="155"/>
      <c r="AR737" s="155"/>
      <c r="AS737" s="155"/>
      <c r="AT737" s="155"/>
      <c r="AU737" s="155"/>
      <c r="AV737" s="155"/>
      <c r="AW737" s="155"/>
      <c r="AX737" s="155"/>
      <c r="AY737" s="155"/>
      <c r="AZ737" s="155"/>
      <c r="BA737" s="155"/>
      <c r="BB737" s="155"/>
      <c r="BC737" s="155"/>
      <c r="BD737" s="155"/>
      <c r="BE737" s="155"/>
      <c r="BF737" s="155"/>
      <c r="BG737" s="155"/>
      <c r="BH737" s="155"/>
      <c r="BI737" s="155"/>
      <c r="BJ737" s="155"/>
      <c r="BK737" s="155"/>
      <c r="BL737" s="155"/>
      <c r="BM737" s="155"/>
      <c r="BN737" s="155"/>
      <c r="BO737" s="155"/>
      <c r="BP737" s="155"/>
    </row>
    <row r="738" spans="1:68" ht="39" customHeight="1" x14ac:dyDescent="0.25">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20"/>
      <c r="AM738" s="20"/>
      <c r="AN738" s="155"/>
      <c r="AO738" s="155"/>
      <c r="AP738" s="155"/>
      <c r="AQ738" s="155"/>
      <c r="AR738" s="155"/>
      <c r="AS738" s="155"/>
      <c r="AT738" s="155"/>
      <c r="AU738" s="155"/>
      <c r="AV738" s="155"/>
      <c r="AW738" s="155"/>
      <c r="AX738" s="155"/>
      <c r="AY738" s="155"/>
      <c r="AZ738" s="155"/>
      <c r="BA738" s="155"/>
      <c r="BB738" s="155"/>
      <c r="BC738" s="155"/>
      <c r="BD738" s="155"/>
      <c r="BE738" s="155"/>
      <c r="BF738" s="155"/>
      <c r="BG738" s="155"/>
      <c r="BH738" s="155"/>
      <c r="BI738" s="155"/>
      <c r="BJ738" s="155"/>
      <c r="BK738" s="155"/>
      <c r="BL738" s="155"/>
      <c r="BM738" s="155"/>
      <c r="BN738" s="155"/>
      <c r="BO738" s="155"/>
      <c r="BP738" s="155"/>
    </row>
    <row r="739" spans="1:68" ht="39" customHeight="1" x14ac:dyDescent="0.25">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20"/>
      <c r="AM739" s="20"/>
      <c r="AN739" s="155"/>
      <c r="AO739" s="155"/>
      <c r="AP739" s="155"/>
      <c r="AQ739" s="155"/>
      <c r="AR739" s="155"/>
      <c r="AS739" s="155"/>
      <c r="AT739" s="155"/>
      <c r="AU739" s="155"/>
      <c r="AV739" s="155"/>
      <c r="AW739" s="155"/>
      <c r="AX739" s="155"/>
      <c r="AY739" s="155"/>
      <c r="AZ739" s="155"/>
      <c r="BA739" s="155"/>
      <c r="BB739" s="155"/>
      <c r="BC739" s="155"/>
      <c r="BD739" s="155"/>
      <c r="BE739" s="155"/>
      <c r="BF739" s="155"/>
      <c r="BG739" s="155"/>
      <c r="BH739" s="155"/>
      <c r="BI739" s="155"/>
      <c r="BJ739" s="155"/>
      <c r="BK739" s="155"/>
      <c r="BL739" s="155"/>
      <c r="BM739" s="155"/>
      <c r="BN739" s="155"/>
      <c r="BO739" s="155"/>
      <c r="BP739" s="155"/>
    </row>
    <row r="740" spans="1:68" ht="39" customHeight="1" x14ac:dyDescent="0.25">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20"/>
      <c r="AM740" s="20"/>
      <c r="AN740" s="155"/>
      <c r="AO740" s="155"/>
      <c r="AP740" s="155"/>
      <c r="AQ740" s="155"/>
      <c r="AR740" s="155"/>
      <c r="AS740" s="155"/>
      <c r="AT740" s="155"/>
      <c r="AU740" s="155"/>
      <c r="AV740" s="155"/>
      <c r="AW740" s="155"/>
      <c r="AX740" s="155"/>
      <c r="AY740" s="155"/>
      <c r="AZ740" s="155"/>
      <c r="BA740" s="155"/>
      <c r="BB740" s="155"/>
      <c r="BC740" s="155"/>
      <c r="BD740" s="155"/>
      <c r="BE740" s="155"/>
      <c r="BF740" s="155"/>
      <c r="BG740" s="155"/>
      <c r="BH740" s="155"/>
      <c r="BI740" s="155"/>
      <c r="BJ740" s="155"/>
      <c r="BK740" s="155"/>
      <c r="BL740" s="155"/>
      <c r="BM740" s="155"/>
      <c r="BN740" s="155"/>
      <c r="BO740" s="155"/>
      <c r="BP740" s="155"/>
    </row>
    <row r="741" spans="1:68" ht="39" customHeight="1" x14ac:dyDescent="0.25">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20"/>
      <c r="AM741" s="20"/>
      <c r="AN741" s="155"/>
      <c r="AO741" s="155"/>
      <c r="AP741" s="155"/>
      <c r="AQ741" s="155"/>
      <c r="AR741" s="155"/>
      <c r="AS741" s="155"/>
      <c r="AT741" s="155"/>
      <c r="AU741" s="155"/>
      <c r="AV741" s="155"/>
      <c r="AW741" s="155"/>
      <c r="AX741" s="155"/>
      <c r="AY741" s="155"/>
      <c r="AZ741" s="155"/>
      <c r="BA741" s="155"/>
      <c r="BB741" s="155"/>
      <c r="BC741" s="155"/>
      <c r="BD741" s="155"/>
      <c r="BE741" s="155"/>
      <c r="BF741" s="155"/>
      <c r="BG741" s="155"/>
      <c r="BH741" s="155"/>
      <c r="BI741" s="155"/>
      <c r="BJ741" s="155"/>
      <c r="BK741" s="155"/>
      <c r="BL741" s="155"/>
      <c r="BM741" s="155"/>
      <c r="BN741" s="155"/>
      <c r="BO741" s="155"/>
      <c r="BP741" s="155"/>
    </row>
    <row r="742" spans="1:68" ht="39" customHeight="1" x14ac:dyDescent="0.25">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20"/>
      <c r="AM742" s="20"/>
      <c r="AN742" s="155"/>
      <c r="AO742" s="155"/>
      <c r="AP742" s="155"/>
      <c r="AQ742" s="155"/>
      <c r="AR742" s="155"/>
      <c r="AS742" s="155"/>
      <c r="AT742" s="155"/>
      <c r="AU742" s="155"/>
      <c r="AV742" s="155"/>
      <c r="AW742" s="155"/>
      <c r="AX742" s="155"/>
      <c r="AY742" s="155"/>
      <c r="AZ742" s="155"/>
      <c r="BA742" s="155"/>
      <c r="BB742" s="155"/>
      <c r="BC742" s="155"/>
      <c r="BD742" s="155"/>
      <c r="BE742" s="155"/>
      <c r="BF742" s="155"/>
      <c r="BG742" s="155"/>
      <c r="BH742" s="155"/>
      <c r="BI742" s="155"/>
      <c r="BJ742" s="155"/>
      <c r="BK742" s="155"/>
      <c r="BL742" s="155"/>
      <c r="BM742" s="155"/>
      <c r="BN742" s="155"/>
      <c r="BO742" s="155"/>
      <c r="BP742" s="155"/>
    </row>
    <row r="743" spans="1:68" ht="39" customHeight="1" x14ac:dyDescent="0.25">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20"/>
      <c r="AM743" s="20"/>
      <c r="AN743" s="155"/>
      <c r="AO743" s="155"/>
      <c r="AP743" s="155"/>
      <c r="AQ743" s="155"/>
      <c r="AR743" s="155"/>
      <c r="AS743" s="155"/>
      <c r="AT743" s="155"/>
      <c r="AU743" s="155"/>
      <c r="AV743" s="155"/>
      <c r="AW743" s="155"/>
      <c r="AX743" s="155"/>
      <c r="AY743" s="155"/>
      <c r="AZ743" s="155"/>
      <c r="BA743" s="155"/>
      <c r="BB743" s="155"/>
      <c r="BC743" s="155"/>
      <c r="BD743" s="155"/>
      <c r="BE743" s="155"/>
      <c r="BF743" s="155"/>
      <c r="BG743" s="155"/>
      <c r="BH743" s="155"/>
      <c r="BI743" s="155"/>
      <c r="BJ743" s="155"/>
      <c r="BK743" s="155"/>
      <c r="BL743" s="155"/>
      <c r="BM743" s="155"/>
      <c r="BN743" s="155"/>
      <c r="BO743" s="155"/>
      <c r="BP743" s="155"/>
    </row>
    <row r="744" spans="1:68" ht="39" customHeight="1" x14ac:dyDescent="0.25">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20"/>
      <c r="AM744" s="20"/>
      <c r="AN744" s="155"/>
      <c r="AO744" s="155"/>
      <c r="AP744" s="155"/>
      <c r="AQ744" s="155"/>
      <c r="AR744" s="155"/>
      <c r="AS744" s="155"/>
      <c r="AT744" s="155"/>
      <c r="AU744" s="155"/>
      <c r="AV744" s="155"/>
      <c r="AW744" s="155"/>
      <c r="AX744" s="155"/>
      <c r="AY744" s="155"/>
      <c r="AZ744" s="155"/>
      <c r="BA744" s="155"/>
      <c r="BB744" s="155"/>
      <c r="BC744" s="155"/>
      <c r="BD744" s="155"/>
      <c r="BE744" s="155"/>
      <c r="BF744" s="155"/>
      <c r="BG744" s="155"/>
      <c r="BH744" s="155"/>
      <c r="BI744" s="155"/>
      <c r="BJ744" s="155"/>
      <c r="BK744" s="155"/>
      <c r="BL744" s="155"/>
      <c r="BM744" s="155"/>
      <c r="BN744" s="155"/>
      <c r="BO744" s="155"/>
      <c r="BP744" s="155"/>
    </row>
    <row r="745" spans="1:68" ht="39" customHeight="1" x14ac:dyDescent="0.25">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20"/>
      <c r="AM745" s="20"/>
      <c r="AN745" s="155"/>
      <c r="AO745" s="155"/>
      <c r="AP745" s="155"/>
      <c r="AQ745" s="155"/>
      <c r="AR745" s="155"/>
      <c r="AS745" s="155"/>
      <c r="AT745" s="155"/>
      <c r="AU745" s="155"/>
      <c r="AV745" s="155"/>
      <c r="AW745" s="155"/>
      <c r="AX745" s="155"/>
      <c r="AY745" s="155"/>
      <c r="AZ745" s="155"/>
      <c r="BA745" s="155"/>
      <c r="BB745" s="155"/>
      <c r="BC745" s="155"/>
      <c r="BD745" s="155"/>
      <c r="BE745" s="155"/>
      <c r="BF745" s="155"/>
      <c r="BG745" s="155"/>
      <c r="BH745" s="155"/>
      <c r="BI745" s="155"/>
      <c r="BJ745" s="155"/>
      <c r="BK745" s="155"/>
      <c r="BL745" s="155"/>
      <c r="BM745" s="155"/>
      <c r="BN745" s="155"/>
      <c r="BO745" s="155"/>
      <c r="BP745" s="155"/>
    </row>
    <row r="746" spans="1:68" ht="39" customHeight="1" x14ac:dyDescent="0.25">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20"/>
      <c r="AM746" s="20"/>
      <c r="AN746" s="155"/>
      <c r="AO746" s="155"/>
      <c r="AP746" s="155"/>
      <c r="AQ746" s="155"/>
      <c r="AR746" s="155"/>
      <c r="AS746" s="155"/>
      <c r="AT746" s="155"/>
      <c r="AU746" s="155"/>
      <c r="AV746" s="155"/>
      <c r="AW746" s="155"/>
      <c r="AX746" s="155"/>
      <c r="AY746" s="155"/>
      <c r="AZ746" s="155"/>
      <c r="BA746" s="155"/>
      <c r="BB746" s="155"/>
      <c r="BC746" s="155"/>
      <c r="BD746" s="155"/>
      <c r="BE746" s="155"/>
      <c r="BF746" s="155"/>
      <c r="BG746" s="155"/>
      <c r="BH746" s="155"/>
      <c r="BI746" s="155"/>
      <c r="BJ746" s="155"/>
      <c r="BK746" s="155"/>
      <c r="BL746" s="155"/>
      <c r="BM746" s="155"/>
      <c r="BN746" s="155"/>
      <c r="BO746" s="155"/>
      <c r="BP746" s="155"/>
    </row>
    <row r="747" spans="1:68" ht="39" customHeight="1" x14ac:dyDescent="0.25">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20"/>
      <c r="AM747" s="20"/>
      <c r="AN747" s="155"/>
      <c r="AO747" s="155"/>
      <c r="AP747" s="155"/>
      <c r="AQ747" s="155"/>
      <c r="AR747" s="155"/>
      <c r="AS747" s="155"/>
      <c r="AT747" s="155"/>
      <c r="AU747" s="155"/>
      <c r="AV747" s="155"/>
      <c r="AW747" s="155"/>
      <c r="AX747" s="155"/>
      <c r="AY747" s="155"/>
      <c r="AZ747" s="155"/>
      <c r="BA747" s="155"/>
      <c r="BB747" s="155"/>
      <c r="BC747" s="155"/>
      <c r="BD747" s="155"/>
      <c r="BE747" s="155"/>
      <c r="BF747" s="155"/>
      <c r="BG747" s="155"/>
      <c r="BH747" s="155"/>
      <c r="BI747" s="155"/>
      <c r="BJ747" s="155"/>
      <c r="BK747" s="155"/>
      <c r="BL747" s="155"/>
      <c r="BM747" s="155"/>
      <c r="BN747" s="155"/>
      <c r="BO747" s="155"/>
      <c r="BP747" s="155"/>
    </row>
    <row r="748" spans="1:68" ht="39" customHeight="1" x14ac:dyDescent="0.25">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20"/>
      <c r="AM748" s="20"/>
      <c r="AN748" s="155"/>
      <c r="AO748" s="155"/>
      <c r="AP748" s="155"/>
      <c r="AQ748" s="155"/>
      <c r="AR748" s="155"/>
      <c r="AS748" s="155"/>
      <c r="AT748" s="155"/>
      <c r="AU748" s="155"/>
      <c r="AV748" s="155"/>
      <c r="AW748" s="155"/>
      <c r="AX748" s="155"/>
      <c r="AY748" s="155"/>
      <c r="AZ748" s="155"/>
      <c r="BA748" s="155"/>
      <c r="BB748" s="155"/>
      <c r="BC748" s="155"/>
      <c r="BD748" s="155"/>
      <c r="BE748" s="155"/>
      <c r="BF748" s="155"/>
      <c r="BG748" s="155"/>
      <c r="BH748" s="155"/>
      <c r="BI748" s="155"/>
      <c r="BJ748" s="155"/>
      <c r="BK748" s="155"/>
      <c r="BL748" s="155"/>
      <c r="BM748" s="155"/>
      <c r="BN748" s="155"/>
      <c r="BO748" s="155"/>
      <c r="BP748" s="155"/>
    </row>
    <row r="749" spans="1:68" ht="39" customHeight="1" x14ac:dyDescent="0.25">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20"/>
      <c r="AM749" s="20"/>
      <c r="AN749" s="155"/>
      <c r="AO749" s="155"/>
      <c r="AP749" s="155"/>
      <c r="AQ749" s="155"/>
      <c r="AR749" s="155"/>
      <c r="AS749" s="155"/>
      <c r="AT749" s="155"/>
      <c r="AU749" s="155"/>
      <c r="AV749" s="155"/>
      <c r="AW749" s="155"/>
      <c r="AX749" s="155"/>
      <c r="AY749" s="155"/>
      <c r="AZ749" s="155"/>
      <c r="BA749" s="155"/>
      <c r="BB749" s="155"/>
      <c r="BC749" s="155"/>
      <c r="BD749" s="155"/>
      <c r="BE749" s="155"/>
      <c r="BF749" s="155"/>
      <c r="BG749" s="155"/>
      <c r="BH749" s="155"/>
      <c r="BI749" s="155"/>
      <c r="BJ749" s="155"/>
      <c r="BK749" s="155"/>
      <c r="BL749" s="155"/>
      <c r="BM749" s="155"/>
      <c r="BN749" s="155"/>
      <c r="BO749" s="155"/>
      <c r="BP749" s="155"/>
    </row>
    <row r="750" spans="1:68" ht="39" customHeight="1" x14ac:dyDescent="0.25">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20"/>
      <c r="AM750" s="20"/>
      <c r="AN750" s="155"/>
      <c r="AO750" s="155"/>
      <c r="AP750" s="155"/>
      <c r="AQ750" s="155"/>
      <c r="AR750" s="155"/>
      <c r="AS750" s="155"/>
      <c r="AT750" s="155"/>
      <c r="AU750" s="155"/>
      <c r="AV750" s="155"/>
      <c r="AW750" s="155"/>
      <c r="AX750" s="155"/>
      <c r="AY750" s="155"/>
      <c r="AZ750" s="155"/>
      <c r="BA750" s="155"/>
      <c r="BB750" s="155"/>
      <c r="BC750" s="155"/>
      <c r="BD750" s="155"/>
      <c r="BE750" s="155"/>
      <c r="BF750" s="155"/>
      <c r="BG750" s="155"/>
      <c r="BH750" s="155"/>
      <c r="BI750" s="155"/>
      <c r="BJ750" s="155"/>
      <c r="BK750" s="155"/>
      <c r="BL750" s="155"/>
      <c r="BM750" s="155"/>
      <c r="BN750" s="155"/>
      <c r="BO750" s="155"/>
      <c r="BP750" s="155"/>
    </row>
    <row r="751" spans="1:68" ht="39" customHeight="1" x14ac:dyDescent="0.25">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20"/>
      <c r="AM751" s="20"/>
      <c r="AN751" s="155"/>
      <c r="AO751" s="155"/>
      <c r="AP751" s="155"/>
      <c r="AQ751" s="155"/>
      <c r="AR751" s="155"/>
      <c r="AS751" s="155"/>
      <c r="AT751" s="155"/>
      <c r="AU751" s="155"/>
      <c r="AV751" s="155"/>
      <c r="AW751" s="155"/>
      <c r="AX751" s="155"/>
      <c r="AY751" s="155"/>
      <c r="AZ751" s="155"/>
      <c r="BA751" s="155"/>
      <c r="BB751" s="155"/>
      <c r="BC751" s="155"/>
      <c r="BD751" s="155"/>
      <c r="BE751" s="155"/>
      <c r="BF751" s="155"/>
      <c r="BG751" s="155"/>
      <c r="BH751" s="155"/>
      <c r="BI751" s="155"/>
      <c r="BJ751" s="155"/>
      <c r="BK751" s="155"/>
      <c r="BL751" s="155"/>
      <c r="BM751" s="155"/>
      <c r="BN751" s="155"/>
      <c r="BO751" s="155"/>
      <c r="BP751" s="155"/>
    </row>
    <row r="752" spans="1:68" ht="39" customHeight="1" x14ac:dyDescent="0.25">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20"/>
      <c r="AM752" s="20"/>
      <c r="AN752" s="155"/>
      <c r="AO752" s="155"/>
      <c r="AP752" s="155"/>
      <c r="AQ752" s="155"/>
      <c r="AR752" s="155"/>
      <c r="AS752" s="155"/>
      <c r="AT752" s="155"/>
      <c r="AU752" s="155"/>
      <c r="AV752" s="155"/>
      <c r="AW752" s="155"/>
      <c r="AX752" s="155"/>
      <c r="AY752" s="155"/>
      <c r="AZ752" s="155"/>
      <c r="BA752" s="155"/>
      <c r="BB752" s="155"/>
      <c r="BC752" s="155"/>
      <c r="BD752" s="155"/>
      <c r="BE752" s="155"/>
      <c r="BF752" s="155"/>
      <c r="BG752" s="155"/>
      <c r="BH752" s="155"/>
      <c r="BI752" s="155"/>
      <c r="BJ752" s="155"/>
      <c r="BK752" s="155"/>
      <c r="BL752" s="155"/>
      <c r="BM752" s="155"/>
      <c r="BN752" s="155"/>
      <c r="BO752" s="155"/>
      <c r="BP752" s="155"/>
    </row>
    <row r="753" spans="1:68" ht="39" customHeight="1" x14ac:dyDescent="0.25">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20"/>
      <c r="AM753" s="20"/>
      <c r="AN753" s="155"/>
      <c r="AO753" s="155"/>
      <c r="AP753" s="155"/>
      <c r="AQ753" s="155"/>
      <c r="AR753" s="155"/>
      <c r="AS753" s="155"/>
      <c r="AT753" s="155"/>
      <c r="AU753" s="155"/>
      <c r="AV753" s="155"/>
      <c r="AW753" s="155"/>
      <c r="AX753" s="155"/>
      <c r="AY753" s="155"/>
      <c r="AZ753" s="155"/>
      <c r="BA753" s="155"/>
      <c r="BB753" s="155"/>
      <c r="BC753" s="155"/>
      <c r="BD753" s="155"/>
      <c r="BE753" s="155"/>
      <c r="BF753" s="155"/>
      <c r="BG753" s="155"/>
      <c r="BH753" s="155"/>
      <c r="BI753" s="155"/>
      <c r="BJ753" s="155"/>
      <c r="BK753" s="155"/>
      <c r="BL753" s="155"/>
      <c r="BM753" s="155"/>
      <c r="BN753" s="155"/>
      <c r="BO753" s="155"/>
      <c r="BP753" s="155"/>
    </row>
    <row r="754" spans="1:68" ht="39" customHeight="1" x14ac:dyDescent="0.25">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20"/>
      <c r="AM754" s="20"/>
      <c r="AN754" s="155"/>
      <c r="AO754" s="155"/>
      <c r="AP754" s="155"/>
      <c r="AQ754" s="155"/>
      <c r="AR754" s="155"/>
      <c r="AS754" s="155"/>
      <c r="AT754" s="155"/>
      <c r="AU754" s="155"/>
      <c r="AV754" s="155"/>
      <c r="AW754" s="155"/>
      <c r="AX754" s="155"/>
      <c r="AY754" s="155"/>
      <c r="AZ754" s="155"/>
      <c r="BA754" s="155"/>
      <c r="BB754" s="155"/>
      <c r="BC754" s="155"/>
      <c r="BD754" s="155"/>
      <c r="BE754" s="155"/>
      <c r="BF754" s="155"/>
      <c r="BG754" s="155"/>
      <c r="BH754" s="155"/>
      <c r="BI754" s="155"/>
      <c r="BJ754" s="155"/>
      <c r="BK754" s="155"/>
      <c r="BL754" s="155"/>
      <c r="BM754" s="155"/>
      <c r="BN754" s="155"/>
      <c r="BO754" s="155"/>
      <c r="BP754" s="155"/>
    </row>
    <row r="755" spans="1:68" ht="39" customHeight="1" x14ac:dyDescent="0.25">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20"/>
      <c r="AM755" s="20"/>
      <c r="AN755" s="155"/>
      <c r="AO755" s="155"/>
      <c r="AP755" s="155"/>
      <c r="AQ755" s="155"/>
      <c r="AR755" s="155"/>
      <c r="AS755" s="155"/>
      <c r="AT755" s="155"/>
      <c r="AU755" s="155"/>
      <c r="AV755" s="155"/>
      <c r="AW755" s="155"/>
      <c r="AX755" s="155"/>
      <c r="AY755" s="155"/>
      <c r="AZ755" s="155"/>
      <c r="BA755" s="155"/>
      <c r="BB755" s="155"/>
      <c r="BC755" s="155"/>
      <c r="BD755" s="155"/>
      <c r="BE755" s="155"/>
      <c r="BF755" s="155"/>
      <c r="BG755" s="155"/>
      <c r="BH755" s="155"/>
      <c r="BI755" s="155"/>
      <c r="BJ755" s="155"/>
      <c r="BK755" s="155"/>
      <c r="BL755" s="155"/>
      <c r="BM755" s="155"/>
      <c r="BN755" s="155"/>
      <c r="BO755" s="155"/>
      <c r="BP755" s="155"/>
    </row>
    <row r="756" spans="1:68" ht="39" customHeight="1" x14ac:dyDescent="0.25">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20"/>
      <c r="AM756" s="20"/>
      <c r="AN756" s="155"/>
      <c r="AO756" s="155"/>
      <c r="AP756" s="155"/>
      <c r="AQ756" s="155"/>
      <c r="AR756" s="155"/>
      <c r="AS756" s="155"/>
      <c r="AT756" s="155"/>
      <c r="AU756" s="155"/>
      <c r="AV756" s="155"/>
      <c r="AW756" s="155"/>
      <c r="AX756" s="155"/>
      <c r="AY756" s="155"/>
      <c r="AZ756" s="155"/>
      <c r="BA756" s="155"/>
      <c r="BB756" s="155"/>
      <c r="BC756" s="155"/>
      <c r="BD756" s="155"/>
      <c r="BE756" s="155"/>
      <c r="BF756" s="155"/>
      <c r="BG756" s="155"/>
      <c r="BH756" s="155"/>
      <c r="BI756" s="155"/>
      <c r="BJ756" s="155"/>
      <c r="BK756" s="155"/>
      <c r="BL756" s="155"/>
      <c r="BM756" s="155"/>
      <c r="BN756" s="155"/>
      <c r="BO756" s="155"/>
      <c r="BP756" s="155"/>
    </row>
    <row r="757" spans="1:68" ht="39" customHeight="1" x14ac:dyDescent="0.25">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20"/>
      <c r="AM757" s="20"/>
      <c r="AN757" s="155"/>
      <c r="AO757" s="155"/>
      <c r="AP757" s="155"/>
      <c r="AQ757" s="155"/>
      <c r="AR757" s="155"/>
      <c r="AS757" s="155"/>
      <c r="AT757" s="155"/>
      <c r="AU757" s="155"/>
      <c r="AV757" s="155"/>
      <c r="AW757" s="155"/>
      <c r="AX757" s="155"/>
      <c r="AY757" s="155"/>
      <c r="AZ757" s="155"/>
      <c r="BA757" s="155"/>
      <c r="BB757" s="155"/>
      <c r="BC757" s="155"/>
      <c r="BD757" s="155"/>
      <c r="BE757" s="155"/>
      <c r="BF757" s="155"/>
      <c r="BG757" s="155"/>
      <c r="BH757" s="155"/>
      <c r="BI757" s="155"/>
      <c r="BJ757" s="155"/>
      <c r="BK757" s="155"/>
      <c r="BL757" s="155"/>
      <c r="BM757" s="155"/>
      <c r="BN757" s="155"/>
      <c r="BO757" s="155"/>
      <c r="BP757" s="155"/>
    </row>
    <row r="758" spans="1:68" ht="39" customHeight="1" x14ac:dyDescent="0.25">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20"/>
      <c r="AM758" s="20"/>
      <c r="AN758" s="155"/>
      <c r="AO758" s="155"/>
      <c r="AP758" s="155"/>
      <c r="AQ758" s="155"/>
      <c r="AR758" s="155"/>
      <c r="AS758" s="155"/>
      <c r="AT758" s="155"/>
      <c r="AU758" s="155"/>
      <c r="AV758" s="155"/>
      <c r="AW758" s="155"/>
      <c r="AX758" s="155"/>
      <c r="AY758" s="155"/>
      <c r="AZ758" s="155"/>
      <c r="BA758" s="155"/>
      <c r="BB758" s="155"/>
      <c r="BC758" s="155"/>
      <c r="BD758" s="155"/>
      <c r="BE758" s="155"/>
      <c r="BF758" s="155"/>
      <c r="BG758" s="155"/>
      <c r="BH758" s="155"/>
      <c r="BI758" s="155"/>
      <c r="BJ758" s="155"/>
      <c r="BK758" s="155"/>
      <c r="BL758" s="155"/>
      <c r="BM758" s="155"/>
      <c r="BN758" s="155"/>
      <c r="BO758" s="155"/>
      <c r="BP758" s="155"/>
    </row>
    <row r="759" spans="1:68" ht="39" customHeight="1" x14ac:dyDescent="0.25">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20"/>
      <c r="AM759" s="20"/>
      <c r="AN759" s="155"/>
      <c r="AO759" s="155"/>
      <c r="AP759" s="155"/>
      <c r="AQ759" s="155"/>
      <c r="AR759" s="155"/>
      <c r="AS759" s="155"/>
      <c r="AT759" s="155"/>
      <c r="AU759" s="155"/>
      <c r="AV759" s="155"/>
      <c r="AW759" s="155"/>
      <c r="AX759" s="155"/>
      <c r="AY759" s="155"/>
      <c r="AZ759" s="155"/>
      <c r="BA759" s="155"/>
      <c r="BB759" s="155"/>
      <c r="BC759" s="155"/>
      <c r="BD759" s="155"/>
      <c r="BE759" s="155"/>
      <c r="BF759" s="155"/>
      <c r="BG759" s="155"/>
      <c r="BH759" s="155"/>
      <c r="BI759" s="155"/>
      <c r="BJ759" s="155"/>
      <c r="BK759" s="155"/>
      <c r="BL759" s="155"/>
      <c r="BM759" s="155"/>
      <c r="BN759" s="155"/>
      <c r="BO759" s="155"/>
      <c r="BP759" s="155"/>
    </row>
    <row r="760" spans="1:68" ht="39" customHeight="1" x14ac:dyDescent="0.25">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20"/>
      <c r="AM760" s="20"/>
      <c r="AN760" s="155"/>
      <c r="AO760" s="155"/>
      <c r="AP760" s="155"/>
      <c r="AQ760" s="155"/>
      <c r="AR760" s="155"/>
      <c r="AS760" s="155"/>
      <c r="AT760" s="155"/>
      <c r="AU760" s="155"/>
      <c r="AV760" s="155"/>
      <c r="AW760" s="155"/>
      <c r="AX760" s="155"/>
      <c r="AY760" s="155"/>
      <c r="AZ760" s="155"/>
      <c r="BA760" s="155"/>
      <c r="BB760" s="155"/>
      <c r="BC760" s="155"/>
      <c r="BD760" s="155"/>
      <c r="BE760" s="155"/>
      <c r="BF760" s="155"/>
      <c r="BG760" s="155"/>
      <c r="BH760" s="155"/>
      <c r="BI760" s="155"/>
      <c r="BJ760" s="155"/>
      <c r="BK760" s="155"/>
      <c r="BL760" s="155"/>
      <c r="BM760" s="155"/>
      <c r="BN760" s="155"/>
      <c r="BO760" s="155"/>
      <c r="BP760" s="155"/>
    </row>
    <row r="761" spans="1:68" ht="39" customHeight="1" x14ac:dyDescent="0.25">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20"/>
      <c r="AM761" s="20"/>
      <c r="AN761" s="155"/>
      <c r="AO761" s="155"/>
      <c r="AP761" s="155"/>
      <c r="AQ761" s="155"/>
      <c r="AR761" s="155"/>
      <c r="AS761" s="155"/>
      <c r="AT761" s="155"/>
      <c r="AU761" s="155"/>
      <c r="AV761" s="155"/>
      <c r="AW761" s="155"/>
      <c r="AX761" s="155"/>
      <c r="AY761" s="155"/>
      <c r="AZ761" s="155"/>
      <c r="BA761" s="155"/>
      <c r="BB761" s="155"/>
      <c r="BC761" s="155"/>
      <c r="BD761" s="155"/>
      <c r="BE761" s="155"/>
      <c r="BF761" s="155"/>
      <c r="BG761" s="155"/>
      <c r="BH761" s="155"/>
      <c r="BI761" s="155"/>
      <c r="BJ761" s="155"/>
      <c r="BK761" s="155"/>
      <c r="BL761" s="155"/>
      <c r="BM761" s="155"/>
      <c r="BN761" s="155"/>
      <c r="BO761" s="155"/>
      <c r="BP761" s="155"/>
    </row>
    <row r="762" spans="1:68" ht="39" customHeight="1" x14ac:dyDescent="0.25">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20"/>
      <c r="AM762" s="20"/>
      <c r="AN762" s="155"/>
      <c r="AO762" s="155"/>
      <c r="AP762" s="155"/>
      <c r="AQ762" s="155"/>
      <c r="AR762" s="155"/>
      <c r="AS762" s="155"/>
      <c r="AT762" s="155"/>
      <c r="AU762" s="155"/>
      <c r="AV762" s="155"/>
      <c r="AW762" s="155"/>
      <c r="AX762" s="155"/>
      <c r="AY762" s="155"/>
      <c r="AZ762" s="155"/>
      <c r="BA762" s="155"/>
      <c r="BB762" s="155"/>
      <c r="BC762" s="155"/>
      <c r="BD762" s="155"/>
      <c r="BE762" s="155"/>
      <c r="BF762" s="155"/>
      <c r="BG762" s="155"/>
      <c r="BH762" s="155"/>
      <c r="BI762" s="155"/>
      <c r="BJ762" s="155"/>
      <c r="BK762" s="155"/>
      <c r="BL762" s="155"/>
      <c r="BM762" s="155"/>
      <c r="BN762" s="155"/>
      <c r="BO762" s="155"/>
      <c r="BP762" s="155"/>
    </row>
    <row r="763" spans="1:68" ht="39" customHeight="1" x14ac:dyDescent="0.25">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20"/>
      <c r="AM763" s="20"/>
      <c r="AN763" s="155"/>
      <c r="AO763" s="155"/>
      <c r="AP763" s="155"/>
      <c r="AQ763" s="155"/>
      <c r="AR763" s="155"/>
      <c r="AS763" s="155"/>
      <c r="AT763" s="155"/>
      <c r="AU763" s="155"/>
      <c r="AV763" s="155"/>
      <c r="AW763" s="155"/>
      <c r="AX763" s="155"/>
      <c r="AY763" s="155"/>
      <c r="AZ763" s="155"/>
      <c r="BA763" s="155"/>
      <c r="BB763" s="155"/>
      <c r="BC763" s="155"/>
      <c r="BD763" s="155"/>
      <c r="BE763" s="155"/>
      <c r="BF763" s="155"/>
      <c r="BG763" s="155"/>
      <c r="BH763" s="155"/>
      <c r="BI763" s="155"/>
      <c r="BJ763" s="155"/>
      <c r="BK763" s="155"/>
      <c r="BL763" s="155"/>
      <c r="BM763" s="155"/>
      <c r="BN763" s="155"/>
      <c r="BO763" s="155"/>
      <c r="BP763" s="155"/>
    </row>
    <row r="764" spans="1:68" ht="39" customHeight="1" x14ac:dyDescent="0.25">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20"/>
      <c r="AM764" s="20"/>
      <c r="AN764" s="155"/>
      <c r="AO764" s="155"/>
      <c r="AP764" s="155"/>
      <c r="AQ764" s="155"/>
      <c r="AR764" s="155"/>
      <c r="AS764" s="155"/>
      <c r="AT764" s="155"/>
      <c r="AU764" s="155"/>
      <c r="AV764" s="155"/>
      <c r="AW764" s="155"/>
      <c r="AX764" s="155"/>
      <c r="AY764" s="155"/>
      <c r="AZ764" s="155"/>
      <c r="BA764" s="155"/>
      <c r="BB764" s="155"/>
      <c r="BC764" s="155"/>
      <c r="BD764" s="155"/>
      <c r="BE764" s="155"/>
      <c r="BF764" s="155"/>
      <c r="BG764" s="155"/>
      <c r="BH764" s="155"/>
      <c r="BI764" s="155"/>
      <c r="BJ764" s="155"/>
      <c r="BK764" s="155"/>
      <c r="BL764" s="155"/>
      <c r="BM764" s="155"/>
      <c r="BN764" s="155"/>
      <c r="BO764" s="155"/>
      <c r="BP764" s="155"/>
    </row>
    <row r="765" spans="1:68" ht="39" customHeight="1" x14ac:dyDescent="0.25">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20"/>
      <c r="AM765" s="20"/>
      <c r="AN765" s="155"/>
      <c r="AO765" s="155"/>
      <c r="AP765" s="155"/>
      <c r="AQ765" s="155"/>
      <c r="AR765" s="155"/>
      <c r="AS765" s="155"/>
      <c r="AT765" s="155"/>
      <c r="AU765" s="155"/>
      <c r="AV765" s="155"/>
      <c r="AW765" s="155"/>
      <c r="AX765" s="155"/>
      <c r="AY765" s="155"/>
      <c r="AZ765" s="155"/>
      <c r="BA765" s="155"/>
      <c r="BB765" s="155"/>
      <c r="BC765" s="155"/>
      <c r="BD765" s="155"/>
      <c r="BE765" s="155"/>
      <c r="BF765" s="155"/>
      <c r="BG765" s="155"/>
      <c r="BH765" s="155"/>
      <c r="BI765" s="155"/>
      <c r="BJ765" s="155"/>
      <c r="BK765" s="155"/>
      <c r="BL765" s="155"/>
      <c r="BM765" s="155"/>
      <c r="BN765" s="155"/>
      <c r="BO765" s="155"/>
      <c r="BP765" s="155"/>
    </row>
    <row r="766" spans="1:68" ht="39" customHeight="1" x14ac:dyDescent="0.25">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20"/>
      <c r="AM766" s="20"/>
      <c r="AN766" s="155"/>
      <c r="AO766" s="155"/>
      <c r="AP766" s="155"/>
      <c r="AQ766" s="155"/>
      <c r="AR766" s="155"/>
      <c r="AS766" s="155"/>
      <c r="AT766" s="155"/>
      <c r="AU766" s="155"/>
      <c r="AV766" s="155"/>
      <c r="AW766" s="155"/>
      <c r="AX766" s="155"/>
      <c r="AY766" s="155"/>
      <c r="AZ766" s="155"/>
      <c r="BA766" s="155"/>
      <c r="BB766" s="155"/>
      <c r="BC766" s="155"/>
      <c r="BD766" s="155"/>
      <c r="BE766" s="155"/>
      <c r="BF766" s="155"/>
      <c r="BG766" s="155"/>
      <c r="BH766" s="155"/>
      <c r="BI766" s="155"/>
      <c r="BJ766" s="155"/>
      <c r="BK766" s="155"/>
      <c r="BL766" s="155"/>
      <c r="BM766" s="155"/>
      <c r="BN766" s="155"/>
      <c r="BO766" s="155"/>
      <c r="BP766" s="155"/>
    </row>
    <row r="767" spans="1:68" ht="39" customHeight="1" x14ac:dyDescent="0.25">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20"/>
      <c r="AM767" s="20"/>
      <c r="AN767" s="155"/>
      <c r="AO767" s="155"/>
      <c r="AP767" s="155"/>
      <c r="AQ767" s="155"/>
      <c r="AR767" s="155"/>
      <c r="AS767" s="155"/>
      <c r="AT767" s="155"/>
      <c r="AU767" s="155"/>
      <c r="AV767" s="155"/>
      <c r="AW767" s="155"/>
      <c r="AX767" s="155"/>
      <c r="AY767" s="155"/>
      <c r="AZ767" s="155"/>
      <c r="BA767" s="155"/>
      <c r="BB767" s="155"/>
      <c r="BC767" s="155"/>
      <c r="BD767" s="155"/>
      <c r="BE767" s="155"/>
      <c r="BF767" s="155"/>
      <c r="BG767" s="155"/>
      <c r="BH767" s="155"/>
      <c r="BI767" s="155"/>
      <c r="BJ767" s="155"/>
      <c r="BK767" s="155"/>
      <c r="BL767" s="155"/>
      <c r="BM767" s="155"/>
      <c r="BN767" s="155"/>
      <c r="BO767" s="155"/>
      <c r="BP767" s="155"/>
    </row>
    <row r="768" spans="1:68" ht="39" customHeight="1" x14ac:dyDescent="0.25">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20"/>
      <c r="AM768" s="20"/>
      <c r="AN768" s="155"/>
      <c r="AO768" s="155"/>
      <c r="AP768" s="155"/>
      <c r="AQ768" s="155"/>
      <c r="AR768" s="155"/>
      <c r="AS768" s="155"/>
      <c r="AT768" s="155"/>
      <c r="AU768" s="155"/>
      <c r="AV768" s="155"/>
      <c r="AW768" s="155"/>
      <c r="AX768" s="155"/>
      <c r="AY768" s="155"/>
      <c r="AZ768" s="155"/>
      <c r="BA768" s="155"/>
      <c r="BB768" s="155"/>
      <c r="BC768" s="155"/>
      <c r="BD768" s="155"/>
      <c r="BE768" s="155"/>
      <c r="BF768" s="155"/>
      <c r="BG768" s="155"/>
      <c r="BH768" s="155"/>
      <c r="BI768" s="155"/>
      <c r="BJ768" s="155"/>
      <c r="BK768" s="155"/>
      <c r="BL768" s="155"/>
      <c r="BM768" s="155"/>
      <c r="BN768" s="155"/>
      <c r="BO768" s="155"/>
      <c r="BP768" s="155"/>
    </row>
    <row r="769" spans="1:68" ht="39" customHeight="1" x14ac:dyDescent="0.25">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20"/>
      <c r="AM769" s="20"/>
      <c r="AN769" s="155"/>
      <c r="AO769" s="155"/>
      <c r="AP769" s="155"/>
      <c r="AQ769" s="155"/>
      <c r="AR769" s="155"/>
      <c r="AS769" s="155"/>
      <c r="AT769" s="155"/>
      <c r="AU769" s="155"/>
      <c r="AV769" s="155"/>
      <c r="AW769" s="155"/>
      <c r="AX769" s="155"/>
      <c r="AY769" s="155"/>
      <c r="AZ769" s="155"/>
      <c r="BA769" s="155"/>
      <c r="BB769" s="155"/>
      <c r="BC769" s="155"/>
      <c r="BD769" s="155"/>
      <c r="BE769" s="155"/>
      <c r="BF769" s="155"/>
      <c r="BG769" s="155"/>
      <c r="BH769" s="155"/>
      <c r="BI769" s="155"/>
      <c r="BJ769" s="155"/>
      <c r="BK769" s="155"/>
      <c r="BL769" s="155"/>
      <c r="BM769" s="155"/>
      <c r="BN769" s="155"/>
      <c r="BO769" s="155"/>
      <c r="BP769" s="155"/>
    </row>
    <row r="770" spans="1:68" ht="39" customHeight="1" x14ac:dyDescent="0.25">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20"/>
      <c r="AM770" s="20"/>
      <c r="AN770" s="155"/>
      <c r="AO770" s="155"/>
      <c r="AP770" s="155"/>
      <c r="AQ770" s="155"/>
      <c r="AR770" s="155"/>
      <c r="AS770" s="155"/>
      <c r="AT770" s="155"/>
      <c r="AU770" s="155"/>
      <c r="AV770" s="155"/>
      <c r="AW770" s="155"/>
      <c r="AX770" s="155"/>
      <c r="AY770" s="155"/>
      <c r="AZ770" s="155"/>
      <c r="BA770" s="155"/>
      <c r="BB770" s="155"/>
      <c r="BC770" s="155"/>
      <c r="BD770" s="155"/>
      <c r="BE770" s="155"/>
      <c r="BF770" s="155"/>
      <c r="BG770" s="155"/>
      <c r="BH770" s="155"/>
      <c r="BI770" s="155"/>
      <c r="BJ770" s="155"/>
      <c r="BK770" s="155"/>
      <c r="BL770" s="155"/>
      <c r="BM770" s="155"/>
      <c r="BN770" s="155"/>
      <c r="BO770" s="155"/>
      <c r="BP770" s="155"/>
    </row>
    <row r="771" spans="1:68" ht="39" customHeight="1" x14ac:dyDescent="0.25">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20"/>
      <c r="AM771" s="20"/>
      <c r="AN771" s="155"/>
      <c r="AO771" s="155"/>
      <c r="AP771" s="155"/>
      <c r="AQ771" s="155"/>
      <c r="AR771" s="155"/>
      <c r="AS771" s="155"/>
      <c r="AT771" s="155"/>
      <c r="AU771" s="155"/>
      <c r="AV771" s="155"/>
      <c r="AW771" s="155"/>
      <c r="AX771" s="155"/>
      <c r="AY771" s="155"/>
      <c r="AZ771" s="155"/>
      <c r="BA771" s="155"/>
      <c r="BB771" s="155"/>
      <c r="BC771" s="155"/>
      <c r="BD771" s="155"/>
      <c r="BE771" s="155"/>
      <c r="BF771" s="155"/>
      <c r="BG771" s="155"/>
      <c r="BH771" s="155"/>
      <c r="BI771" s="155"/>
      <c r="BJ771" s="155"/>
      <c r="BK771" s="155"/>
      <c r="BL771" s="155"/>
      <c r="BM771" s="155"/>
      <c r="BN771" s="155"/>
      <c r="BO771" s="155"/>
      <c r="BP771" s="155"/>
    </row>
    <row r="772" spans="1:68" ht="39" customHeight="1" x14ac:dyDescent="0.25">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20"/>
      <c r="AM772" s="20"/>
      <c r="AN772" s="155"/>
      <c r="AO772" s="155"/>
      <c r="AP772" s="155"/>
      <c r="AQ772" s="155"/>
      <c r="AR772" s="155"/>
      <c r="AS772" s="155"/>
      <c r="AT772" s="155"/>
      <c r="AU772" s="155"/>
      <c r="AV772" s="155"/>
      <c r="AW772" s="155"/>
      <c r="AX772" s="155"/>
      <c r="AY772" s="155"/>
      <c r="AZ772" s="155"/>
      <c r="BA772" s="155"/>
      <c r="BB772" s="155"/>
      <c r="BC772" s="155"/>
      <c r="BD772" s="155"/>
      <c r="BE772" s="155"/>
      <c r="BF772" s="155"/>
      <c r="BG772" s="155"/>
      <c r="BH772" s="155"/>
      <c r="BI772" s="155"/>
      <c r="BJ772" s="155"/>
      <c r="BK772" s="155"/>
      <c r="BL772" s="155"/>
      <c r="BM772" s="155"/>
      <c r="BN772" s="155"/>
      <c r="BO772" s="155"/>
      <c r="BP772" s="155"/>
    </row>
    <row r="773" spans="1:68" ht="39" customHeight="1" x14ac:dyDescent="0.25">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20"/>
      <c r="AM773" s="20"/>
      <c r="AN773" s="155"/>
      <c r="AO773" s="155"/>
      <c r="AP773" s="155"/>
      <c r="AQ773" s="155"/>
      <c r="AR773" s="155"/>
      <c r="AS773" s="155"/>
      <c r="AT773" s="155"/>
      <c r="AU773" s="155"/>
      <c r="AV773" s="155"/>
      <c r="AW773" s="155"/>
      <c r="AX773" s="155"/>
      <c r="AY773" s="155"/>
      <c r="AZ773" s="155"/>
      <c r="BA773" s="155"/>
      <c r="BB773" s="155"/>
      <c r="BC773" s="155"/>
      <c r="BD773" s="155"/>
      <c r="BE773" s="155"/>
      <c r="BF773" s="155"/>
      <c r="BG773" s="155"/>
      <c r="BH773" s="155"/>
      <c r="BI773" s="155"/>
      <c r="BJ773" s="155"/>
      <c r="BK773" s="155"/>
      <c r="BL773" s="155"/>
      <c r="BM773" s="155"/>
      <c r="BN773" s="155"/>
      <c r="BO773" s="155"/>
      <c r="BP773" s="155"/>
    </row>
    <row r="774" spans="1:68" ht="39" customHeight="1" x14ac:dyDescent="0.25">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20"/>
      <c r="AM774" s="20"/>
      <c r="AN774" s="155"/>
      <c r="AO774" s="155"/>
      <c r="AP774" s="155"/>
      <c r="AQ774" s="155"/>
      <c r="AR774" s="155"/>
      <c r="AS774" s="155"/>
      <c r="AT774" s="155"/>
      <c r="AU774" s="155"/>
      <c r="AV774" s="155"/>
      <c r="AW774" s="155"/>
      <c r="AX774" s="155"/>
      <c r="AY774" s="155"/>
      <c r="AZ774" s="155"/>
      <c r="BA774" s="155"/>
      <c r="BB774" s="155"/>
      <c r="BC774" s="155"/>
      <c r="BD774" s="155"/>
      <c r="BE774" s="155"/>
      <c r="BF774" s="155"/>
      <c r="BG774" s="155"/>
      <c r="BH774" s="155"/>
      <c r="BI774" s="155"/>
      <c r="BJ774" s="155"/>
      <c r="BK774" s="155"/>
      <c r="BL774" s="155"/>
      <c r="BM774" s="155"/>
      <c r="BN774" s="155"/>
      <c r="BO774" s="155"/>
      <c r="BP774" s="155"/>
    </row>
    <row r="775" spans="1:68" ht="39" customHeight="1" x14ac:dyDescent="0.25">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20"/>
      <c r="AM775" s="20"/>
      <c r="AN775" s="155"/>
      <c r="AO775" s="155"/>
      <c r="AP775" s="155"/>
      <c r="AQ775" s="155"/>
      <c r="AR775" s="155"/>
      <c r="AS775" s="155"/>
      <c r="AT775" s="155"/>
      <c r="AU775" s="155"/>
      <c r="AV775" s="155"/>
      <c r="AW775" s="155"/>
      <c r="AX775" s="155"/>
      <c r="AY775" s="155"/>
      <c r="AZ775" s="155"/>
      <c r="BA775" s="155"/>
      <c r="BB775" s="155"/>
      <c r="BC775" s="155"/>
      <c r="BD775" s="155"/>
      <c r="BE775" s="155"/>
      <c r="BF775" s="155"/>
      <c r="BG775" s="155"/>
      <c r="BH775" s="155"/>
      <c r="BI775" s="155"/>
      <c r="BJ775" s="155"/>
      <c r="BK775" s="155"/>
      <c r="BL775" s="155"/>
      <c r="BM775" s="155"/>
      <c r="BN775" s="155"/>
      <c r="BO775" s="155"/>
      <c r="BP775" s="155"/>
    </row>
    <row r="776" spans="1:68" ht="39" customHeight="1" x14ac:dyDescent="0.25">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20"/>
      <c r="AM776" s="20"/>
      <c r="AN776" s="155"/>
      <c r="AO776" s="155"/>
      <c r="AP776" s="155"/>
      <c r="AQ776" s="155"/>
      <c r="AR776" s="155"/>
      <c r="AS776" s="155"/>
      <c r="AT776" s="155"/>
      <c r="AU776" s="155"/>
      <c r="AV776" s="155"/>
      <c r="AW776" s="155"/>
      <c r="AX776" s="155"/>
      <c r="AY776" s="155"/>
      <c r="AZ776" s="155"/>
      <c r="BA776" s="155"/>
      <c r="BB776" s="155"/>
      <c r="BC776" s="155"/>
      <c r="BD776" s="155"/>
      <c r="BE776" s="155"/>
      <c r="BF776" s="155"/>
      <c r="BG776" s="155"/>
      <c r="BH776" s="155"/>
      <c r="BI776" s="155"/>
      <c r="BJ776" s="155"/>
      <c r="BK776" s="155"/>
      <c r="BL776" s="155"/>
      <c r="BM776" s="155"/>
      <c r="BN776" s="155"/>
      <c r="BO776" s="155"/>
      <c r="BP776" s="155"/>
    </row>
    <row r="777" spans="1:68" ht="39" customHeight="1" x14ac:dyDescent="0.25">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20"/>
      <c r="AM777" s="20"/>
      <c r="AN777" s="155"/>
      <c r="AO777" s="155"/>
      <c r="AP777" s="155"/>
      <c r="AQ777" s="155"/>
      <c r="AR777" s="155"/>
      <c r="AS777" s="155"/>
      <c r="AT777" s="155"/>
      <c r="AU777" s="155"/>
      <c r="AV777" s="155"/>
      <c r="AW777" s="155"/>
      <c r="AX777" s="155"/>
      <c r="AY777" s="155"/>
      <c r="AZ777" s="155"/>
      <c r="BA777" s="155"/>
      <c r="BB777" s="155"/>
      <c r="BC777" s="155"/>
      <c r="BD777" s="155"/>
      <c r="BE777" s="155"/>
      <c r="BF777" s="155"/>
      <c r="BG777" s="155"/>
      <c r="BH777" s="155"/>
      <c r="BI777" s="155"/>
      <c r="BJ777" s="155"/>
      <c r="BK777" s="155"/>
      <c r="BL777" s="155"/>
      <c r="BM777" s="155"/>
      <c r="BN777" s="155"/>
      <c r="BO777" s="155"/>
      <c r="BP777" s="155"/>
    </row>
    <row r="778" spans="1:68" ht="39" customHeight="1" x14ac:dyDescent="0.25">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20"/>
      <c r="AM778" s="20"/>
      <c r="AN778" s="155"/>
      <c r="AO778" s="155"/>
      <c r="AP778" s="155"/>
      <c r="AQ778" s="155"/>
      <c r="AR778" s="155"/>
      <c r="AS778" s="155"/>
      <c r="AT778" s="155"/>
      <c r="AU778" s="155"/>
      <c r="AV778" s="155"/>
      <c r="AW778" s="155"/>
      <c r="AX778" s="155"/>
      <c r="AY778" s="155"/>
      <c r="AZ778" s="155"/>
      <c r="BA778" s="155"/>
      <c r="BB778" s="155"/>
      <c r="BC778" s="155"/>
      <c r="BD778" s="155"/>
      <c r="BE778" s="155"/>
      <c r="BF778" s="155"/>
      <c r="BG778" s="155"/>
      <c r="BH778" s="155"/>
      <c r="BI778" s="155"/>
      <c r="BJ778" s="155"/>
      <c r="BK778" s="155"/>
      <c r="BL778" s="155"/>
      <c r="BM778" s="155"/>
      <c r="BN778" s="155"/>
      <c r="BO778" s="155"/>
      <c r="BP778" s="155"/>
    </row>
    <row r="779" spans="1:68" ht="39" customHeight="1" x14ac:dyDescent="0.25">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20"/>
      <c r="AM779" s="20"/>
      <c r="AN779" s="155"/>
      <c r="AO779" s="155"/>
      <c r="AP779" s="155"/>
      <c r="AQ779" s="155"/>
      <c r="AR779" s="155"/>
      <c r="AS779" s="155"/>
      <c r="AT779" s="155"/>
      <c r="AU779" s="155"/>
      <c r="AV779" s="155"/>
      <c r="AW779" s="155"/>
      <c r="AX779" s="155"/>
      <c r="AY779" s="155"/>
      <c r="AZ779" s="155"/>
      <c r="BA779" s="155"/>
      <c r="BB779" s="155"/>
      <c r="BC779" s="155"/>
      <c r="BD779" s="155"/>
      <c r="BE779" s="155"/>
      <c r="BF779" s="155"/>
      <c r="BG779" s="155"/>
      <c r="BH779" s="155"/>
      <c r="BI779" s="155"/>
      <c r="BJ779" s="155"/>
      <c r="BK779" s="155"/>
      <c r="BL779" s="155"/>
      <c r="BM779" s="155"/>
      <c r="BN779" s="155"/>
      <c r="BO779" s="155"/>
      <c r="BP779" s="155"/>
    </row>
    <row r="780" spans="1:68" ht="39" customHeight="1" x14ac:dyDescent="0.25">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20"/>
      <c r="AM780" s="20"/>
      <c r="AN780" s="155"/>
      <c r="AO780" s="155"/>
      <c r="AP780" s="155"/>
      <c r="AQ780" s="155"/>
      <c r="AR780" s="155"/>
      <c r="AS780" s="155"/>
      <c r="AT780" s="155"/>
      <c r="AU780" s="155"/>
      <c r="AV780" s="155"/>
      <c r="AW780" s="155"/>
      <c r="AX780" s="155"/>
      <c r="AY780" s="155"/>
      <c r="AZ780" s="155"/>
      <c r="BA780" s="155"/>
      <c r="BB780" s="155"/>
      <c r="BC780" s="155"/>
      <c r="BD780" s="155"/>
      <c r="BE780" s="155"/>
      <c r="BF780" s="155"/>
      <c r="BG780" s="155"/>
      <c r="BH780" s="155"/>
      <c r="BI780" s="155"/>
      <c r="BJ780" s="155"/>
      <c r="BK780" s="155"/>
      <c r="BL780" s="155"/>
      <c r="BM780" s="155"/>
      <c r="BN780" s="155"/>
      <c r="BO780" s="155"/>
      <c r="BP780" s="155"/>
    </row>
    <row r="781" spans="1:68" ht="39" customHeight="1" x14ac:dyDescent="0.25">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20"/>
      <c r="AM781" s="20"/>
      <c r="AN781" s="155"/>
      <c r="AO781" s="155"/>
      <c r="AP781" s="155"/>
      <c r="AQ781" s="155"/>
      <c r="AR781" s="155"/>
      <c r="AS781" s="155"/>
      <c r="AT781" s="155"/>
      <c r="AU781" s="155"/>
      <c r="AV781" s="155"/>
      <c r="AW781" s="155"/>
      <c r="AX781" s="155"/>
      <c r="AY781" s="155"/>
      <c r="AZ781" s="155"/>
      <c r="BA781" s="155"/>
      <c r="BB781" s="155"/>
      <c r="BC781" s="155"/>
      <c r="BD781" s="155"/>
      <c r="BE781" s="155"/>
      <c r="BF781" s="155"/>
      <c r="BG781" s="155"/>
      <c r="BH781" s="155"/>
      <c r="BI781" s="155"/>
      <c r="BJ781" s="155"/>
      <c r="BK781" s="155"/>
      <c r="BL781" s="155"/>
      <c r="BM781" s="155"/>
      <c r="BN781" s="155"/>
      <c r="BO781" s="155"/>
      <c r="BP781" s="155"/>
    </row>
    <row r="782" spans="1:68" ht="39" customHeight="1" x14ac:dyDescent="0.25">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20"/>
      <c r="AM782" s="20"/>
      <c r="AN782" s="155"/>
      <c r="AO782" s="155"/>
      <c r="AP782" s="155"/>
      <c r="AQ782" s="155"/>
      <c r="AR782" s="155"/>
      <c r="AS782" s="155"/>
      <c r="AT782" s="155"/>
      <c r="AU782" s="155"/>
      <c r="AV782" s="155"/>
      <c r="AW782" s="155"/>
      <c r="AX782" s="155"/>
      <c r="AY782" s="155"/>
      <c r="AZ782" s="155"/>
      <c r="BA782" s="155"/>
      <c r="BB782" s="155"/>
      <c r="BC782" s="155"/>
      <c r="BD782" s="155"/>
      <c r="BE782" s="155"/>
      <c r="BF782" s="155"/>
      <c r="BG782" s="155"/>
      <c r="BH782" s="155"/>
      <c r="BI782" s="155"/>
      <c r="BJ782" s="155"/>
      <c r="BK782" s="155"/>
      <c r="BL782" s="155"/>
      <c r="BM782" s="155"/>
      <c r="BN782" s="155"/>
      <c r="BO782" s="155"/>
      <c r="BP782" s="155"/>
    </row>
    <row r="783" spans="1:68" ht="39" customHeight="1" x14ac:dyDescent="0.25">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20"/>
      <c r="AM783" s="20"/>
      <c r="AN783" s="155"/>
      <c r="AO783" s="155"/>
      <c r="AP783" s="155"/>
      <c r="AQ783" s="155"/>
      <c r="AR783" s="155"/>
      <c r="AS783" s="155"/>
      <c r="AT783" s="155"/>
      <c r="AU783" s="155"/>
      <c r="AV783" s="155"/>
      <c r="AW783" s="155"/>
      <c r="AX783" s="155"/>
      <c r="AY783" s="155"/>
      <c r="AZ783" s="155"/>
      <c r="BA783" s="155"/>
      <c r="BB783" s="155"/>
      <c r="BC783" s="155"/>
      <c r="BD783" s="155"/>
      <c r="BE783" s="155"/>
      <c r="BF783" s="155"/>
      <c r="BG783" s="155"/>
      <c r="BH783" s="155"/>
      <c r="BI783" s="155"/>
      <c r="BJ783" s="155"/>
      <c r="BK783" s="155"/>
      <c r="BL783" s="155"/>
      <c r="BM783" s="155"/>
      <c r="BN783" s="155"/>
      <c r="BO783" s="155"/>
      <c r="BP783" s="155"/>
    </row>
    <row r="784" spans="1:68" ht="39" customHeight="1" x14ac:dyDescent="0.25">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20"/>
      <c r="AM784" s="20"/>
      <c r="AN784" s="155"/>
      <c r="AO784" s="155"/>
      <c r="AP784" s="155"/>
      <c r="AQ784" s="155"/>
      <c r="AR784" s="155"/>
      <c r="AS784" s="155"/>
      <c r="AT784" s="155"/>
      <c r="AU784" s="155"/>
      <c r="AV784" s="155"/>
      <c r="AW784" s="155"/>
      <c r="AX784" s="155"/>
      <c r="AY784" s="155"/>
      <c r="AZ784" s="155"/>
      <c r="BA784" s="155"/>
      <c r="BB784" s="155"/>
      <c r="BC784" s="155"/>
      <c r="BD784" s="155"/>
      <c r="BE784" s="155"/>
      <c r="BF784" s="155"/>
      <c r="BG784" s="155"/>
      <c r="BH784" s="155"/>
      <c r="BI784" s="155"/>
      <c r="BJ784" s="155"/>
      <c r="BK784" s="155"/>
      <c r="BL784" s="155"/>
      <c r="BM784" s="155"/>
      <c r="BN784" s="155"/>
      <c r="BO784" s="155"/>
      <c r="BP784" s="155"/>
    </row>
    <row r="785" spans="1:68" ht="39" customHeight="1" x14ac:dyDescent="0.25">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20"/>
      <c r="AM785" s="20"/>
      <c r="AN785" s="155"/>
      <c r="AO785" s="155"/>
      <c r="AP785" s="155"/>
      <c r="AQ785" s="155"/>
      <c r="AR785" s="155"/>
      <c r="AS785" s="155"/>
      <c r="AT785" s="155"/>
      <c r="AU785" s="155"/>
      <c r="AV785" s="155"/>
      <c r="AW785" s="155"/>
      <c r="AX785" s="155"/>
      <c r="AY785" s="155"/>
      <c r="AZ785" s="155"/>
      <c r="BA785" s="155"/>
      <c r="BB785" s="155"/>
      <c r="BC785" s="155"/>
      <c r="BD785" s="155"/>
      <c r="BE785" s="155"/>
      <c r="BF785" s="155"/>
      <c r="BG785" s="155"/>
      <c r="BH785" s="155"/>
      <c r="BI785" s="155"/>
      <c r="BJ785" s="155"/>
      <c r="BK785" s="155"/>
      <c r="BL785" s="155"/>
      <c r="BM785" s="155"/>
      <c r="BN785" s="155"/>
      <c r="BO785" s="155"/>
      <c r="BP785" s="155"/>
    </row>
    <row r="786" spans="1:68" ht="39" customHeight="1" x14ac:dyDescent="0.25">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20"/>
      <c r="AM786" s="20"/>
      <c r="AN786" s="155"/>
      <c r="AO786" s="155"/>
      <c r="AP786" s="155"/>
      <c r="AQ786" s="155"/>
      <c r="AR786" s="155"/>
      <c r="AS786" s="155"/>
      <c r="AT786" s="155"/>
      <c r="AU786" s="155"/>
      <c r="AV786" s="155"/>
      <c r="AW786" s="155"/>
      <c r="AX786" s="155"/>
      <c r="AY786" s="155"/>
      <c r="AZ786" s="155"/>
      <c r="BA786" s="155"/>
      <c r="BB786" s="155"/>
      <c r="BC786" s="155"/>
      <c r="BD786" s="155"/>
      <c r="BE786" s="155"/>
      <c r="BF786" s="155"/>
      <c r="BG786" s="155"/>
      <c r="BH786" s="155"/>
      <c r="BI786" s="155"/>
      <c r="BJ786" s="155"/>
      <c r="BK786" s="155"/>
      <c r="BL786" s="155"/>
      <c r="BM786" s="155"/>
      <c r="BN786" s="155"/>
      <c r="BO786" s="155"/>
      <c r="BP786" s="155"/>
    </row>
    <row r="787" spans="1:68" ht="39" customHeight="1" x14ac:dyDescent="0.25">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20"/>
      <c r="AM787" s="20"/>
      <c r="AN787" s="155"/>
      <c r="AO787" s="155"/>
      <c r="AP787" s="155"/>
      <c r="AQ787" s="155"/>
      <c r="AR787" s="155"/>
      <c r="AS787" s="155"/>
      <c r="AT787" s="155"/>
      <c r="AU787" s="155"/>
      <c r="AV787" s="155"/>
      <c r="AW787" s="155"/>
      <c r="AX787" s="155"/>
      <c r="AY787" s="155"/>
      <c r="AZ787" s="155"/>
      <c r="BA787" s="155"/>
      <c r="BB787" s="155"/>
      <c r="BC787" s="155"/>
      <c r="BD787" s="155"/>
      <c r="BE787" s="155"/>
      <c r="BF787" s="155"/>
      <c r="BG787" s="155"/>
      <c r="BH787" s="155"/>
      <c r="BI787" s="155"/>
      <c r="BJ787" s="155"/>
      <c r="BK787" s="155"/>
      <c r="BL787" s="155"/>
      <c r="BM787" s="155"/>
      <c r="BN787" s="155"/>
      <c r="BO787" s="155"/>
      <c r="BP787" s="155"/>
    </row>
    <row r="788" spans="1:68" ht="39" customHeight="1" x14ac:dyDescent="0.25">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20"/>
      <c r="AM788" s="20"/>
      <c r="AN788" s="155"/>
      <c r="AO788" s="155"/>
      <c r="AP788" s="155"/>
      <c r="AQ788" s="155"/>
      <c r="AR788" s="155"/>
      <c r="AS788" s="155"/>
      <c r="AT788" s="155"/>
      <c r="AU788" s="155"/>
      <c r="AV788" s="155"/>
      <c r="AW788" s="155"/>
      <c r="AX788" s="155"/>
      <c r="AY788" s="155"/>
      <c r="AZ788" s="155"/>
      <c r="BA788" s="155"/>
      <c r="BB788" s="155"/>
      <c r="BC788" s="155"/>
      <c r="BD788" s="155"/>
      <c r="BE788" s="155"/>
      <c r="BF788" s="155"/>
      <c r="BG788" s="155"/>
      <c r="BH788" s="155"/>
      <c r="BI788" s="155"/>
      <c r="BJ788" s="155"/>
      <c r="BK788" s="155"/>
      <c r="BL788" s="155"/>
      <c r="BM788" s="155"/>
      <c r="BN788" s="155"/>
      <c r="BO788" s="155"/>
      <c r="BP788" s="155"/>
    </row>
    <row r="789" spans="1:68" ht="39" customHeight="1" x14ac:dyDescent="0.25">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20"/>
      <c r="AM789" s="20"/>
      <c r="AN789" s="155"/>
      <c r="AO789" s="155"/>
      <c r="AP789" s="155"/>
      <c r="AQ789" s="155"/>
      <c r="AR789" s="155"/>
      <c r="AS789" s="155"/>
      <c r="AT789" s="155"/>
      <c r="AU789" s="155"/>
      <c r="AV789" s="155"/>
      <c r="AW789" s="155"/>
      <c r="AX789" s="155"/>
      <c r="AY789" s="155"/>
      <c r="AZ789" s="155"/>
      <c r="BA789" s="155"/>
      <c r="BB789" s="155"/>
      <c r="BC789" s="155"/>
      <c r="BD789" s="155"/>
      <c r="BE789" s="155"/>
      <c r="BF789" s="155"/>
      <c r="BG789" s="155"/>
      <c r="BH789" s="155"/>
      <c r="BI789" s="155"/>
      <c r="BJ789" s="155"/>
      <c r="BK789" s="155"/>
      <c r="BL789" s="155"/>
      <c r="BM789" s="155"/>
      <c r="BN789" s="155"/>
      <c r="BO789" s="155"/>
      <c r="BP789" s="155"/>
    </row>
    <row r="790" spans="1:68" ht="39" customHeight="1" x14ac:dyDescent="0.25">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20"/>
      <c r="AM790" s="20"/>
      <c r="AN790" s="155"/>
      <c r="AO790" s="155"/>
      <c r="AP790" s="155"/>
      <c r="AQ790" s="155"/>
      <c r="AR790" s="155"/>
      <c r="AS790" s="155"/>
      <c r="AT790" s="155"/>
      <c r="AU790" s="155"/>
      <c r="AV790" s="155"/>
      <c r="AW790" s="155"/>
      <c r="AX790" s="155"/>
      <c r="AY790" s="155"/>
      <c r="AZ790" s="155"/>
      <c r="BA790" s="155"/>
      <c r="BB790" s="155"/>
      <c r="BC790" s="155"/>
      <c r="BD790" s="155"/>
      <c r="BE790" s="155"/>
      <c r="BF790" s="155"/>
      <c r="BG790" s="155"/>
      <c r="BH790" s="155"/>
      <c r="BI790" s="155"/>
      <c r="BJ790" s="155"/>
      <c r="BK790" s="155"/>
      <c r="BL790" s="155"/>
      <c r="BM790" s="155"/>
      <c r="BN790" s="155"/>
      <c r="BO790" s="155"/>
      <c r="BP790" s="155"/>
    </row>
    <row r="791" spans="1:68" ht="39" customHeight="1" x14ac:dyDescent="0.25">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20"/>
      <c r="AM791" s="20"/>
      <c r="AN791" s="155"/>
      <c r="AO791" s="155"/>
      <c r="AP791" s="155"/>
      <c r="AQ791" s="155"/>
      <c r="AR791" s="155"/>
      <c r="AS791" s="155"/>
      <c r="AT791" s="155"/>
      <c r="AU791" s="155"/>
      <c r="AV791" s="155"/>
      <c r="AW791" s="155"/>
      <c r="AX791" s="155"/>
      <c r="AY791" s="155"/>
      <c r="AZ791" s="155"/>
      <c r="BA791" s="155"/>
      <c r="BB791" s="155"/>
      <c r="BC791" s="155"/>
      <c r="BD791" s="155"/>
      <c r="BE791" s="155"/>
      <c r="BF791" s="155"/>
      <c r="BG791" s="155"/>
      <c r="BH791" s="155"/>
      <c r="BI791" s="155"/>
      <c r="BJ791" s="155"/>
      <c r="BK791" s="155"/>
      <c r="BL791" s="155"/>
      <c r="BM791" s="155"/>
      <c r="BN791" s="155"/>
      <c r="BO791" s="155"/>
      <c r="BP791" s="155"/>
    </row>
    <row r="792" spans="1:68" ht="39" customHeight="1" x14ac:dyDescent="0.25">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20"/>
      <c r="AM792" s="20"/>
      <c r="AN792" s="155"/>
      <c r="AO792" s="155"/>
      <c r="AP792" s="155"/>
      <c r="AQ792" s="155"/>
      <c r="AR792" s="155"/>
      <c r="AS792" s="155"/>
      <c r="AT792" s="155"/>
      <c r="AU792" s="155"/>
      <c r="AV792" s="155"/>
      <c r="AW792" s="155"/>
      <c r="AX792" s="155"/>
      <c r="AY792" s="155"/>
      <c r="AZ792" s="155"/>
      <c r="BA792" s="155"/>
      <c r="BB792" s="155"/>
      <c r="BC792" s="155"/>
      <c r="BD792" s="155"/>
      <c r="BE792" s="155"/>
      <c r="BF792" s="155"/>
      <c r="BG792" s="155"/>
      <c r="BH792" s="155"/>
      <c r="BI792" s="155"/>
      <c r="BJ792" s="155"/>
      <c r="BK792" s="155"/>
      <c r="BL792" s="155"/>
      <c r="BM792" s="155"/>
      <c r="BN792" s="155"/>
      <c r="BO792" s="155"/>
      <c r="BP792" s="155"/>
    </row>
    <row r="793" spans="1:68" ht="39" customHeight="1" x14ac:dyDescent="0.25">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20"/>
      <c r="AM793" s="20"/>
      <c r="AN793" s="155"/>
      <c r="AO793" s="155"/>
      <c r="AP793" s="155"/>
      <c r="AQ793" s="155"/>
      <c r="AR793" s="155"/>
      <c r="AS793" s="155"/>
      <c r="AT793" s="155"/>
      <c r="AU793" s="155"/>
      <c r="AV793" s="155"/>
      <c r="AW793" s="155"/>
      <c r="AX793" s="155"/>
      <c r="AY793" s="155"/>
      <c r="AZ793" s="155"/>
      <c r="BA793" s="155"/>
      <c r="BB793" s="155"/>
      <c r="BC793" s="155"/>
      <c r="BD793" s="155"/>
      <c r="BE793" s="155"/>
      <c r="BF793" s="155"/>
      <c r="BG793" s="155"/>
      <c r="BH793" s="155"/>
      <c r="BI793" s="155"/>
      <c r="BJ793" s="155"/>
      <c r="BK793" s="155"/>
      <c r="BL793" s="155"/>
      <c r="BM793" s="155"/>
      <c r="BN793" s="155"/>
      <c r="BO793" s="155"/>
      <c r="BP793" s="155"/>
    </row>
    <row r="794" spans="1:68" ht="39" customHeight="1" x14ac:dyDescent="0.25">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20"/>
      <c r="AM794" s="20"/>
      <c r="AN794" s="155"/>
      <c r="AO794" s="155"/>
      <c r="AP794" s="155"/>
      <c r="AQ794" s="155"/>
      <c r="AR794" s="155"/>
      <c r="AS794" s="155"/>
      <c r="AT794" s="155"/>
      <c r="AU794" s="155"/>
      <c r="AV794" s="155"/>
      <c r="AW794" s="155"/>
      <c r="AX794" s="155"/>
      <c r="AY794" s="155"/>
      <c r="AZ794" s="155"/>
      <c r="BA794" s="155"/>
      <c r="BB794" s="155"/>
      <c r="BC794" s="155"/>
      <c r="BD794" s="155"/>
      <c r="BE794" s="155"/>
      <c r="BF794" s="155"/>
      <c r="BG794" s="155"/>
      <c r="BH794" s="155"/>
      <c r="BI794" s="155"/>
      <c r="BJ794" s="155"/>
      <c r="BK794" s="155"/>
      <c r="BL794" s="155"/>
      <c r="BM794" s="155"/>
      <c r="BN794" s="155"/>
      <c r="BO794" s="155"/>
      <c r="BP794" s="155"/>
    </row>
    <row r="795" spans="1:68" ht="39" customHeight="1" x14ac:dyDescent="0.25">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20"/>
      <c r="AM795" s="20"/>
      <c r="AN795" s="155"/>
      <c r="AO795" s="155"/>
      <c r="AP795" s="155"/>
      <c r="AQ795" s="155"/>
      <c r="AR795" s="155"/>
      <c r="AS795" s="155"/>
      <c r="AT795" s="155"/>
      <c r="AU795" s="155"/>
      <c r="AV795" s="155"/>
      <c r="AW795" s="155"/>
      <c r="AX795" s="155"/>
      <c r="AY795" s="155"/>
      <c r="AZ795" s="155"/>
      <c r="BA795" s="155"/>
      <c r="BB795" s="155"/>
      <c r="BC795" s="155"/>
      <c r="BD795" s="155"/>
      <c r="BE795" s="155"/>
      <c r="BF795" s="155"/>
      <c r="BG795" s="155"/>
      <c r="BH795" s="155"/>
      <c r="BI795" s="155"/>
      <c r="BJ795" s="155"/>
      <c r="BK795" s="155"/>
      <c r="BL795" s="155"/>
      <c r="BM795" s="155"/>
      <c r="BN795" s="155"/>
      <c r="BO795" s="155"/>
      <c r="BP795" s="155"/>
    </row>
    <row r="796" spans="1:68" ht="39" customHeight="1" x14ac:dyDescent="0.25">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20"/>
      <c r="AM796" s="20"/>
      <c r="AN796" s="155"/>
      <c r="AO796" s="155"/>
      <c r="AP796" s="155"/>
      <c r="AQ796" s="155"/>
      <c r="AR796" s="155"/>
      <c r="AS796" s="155"/>
      <c r="AT796" s="155"/>
      <c r="AU796" s="155"/>
      <c r="AV796" s="155"/>
      <c r="AW796" s="155"/>
      <c r="AX796" s="155"/>
      <c r="AY796" s="155"/>
      <c r="AZ796" s="155"/>
      <c r="BA796" s="155"/>
      <c r="BB796" s="155"/>
      <c r="BC796" s="155"/>
      <c r="BD796" s="155"/>
      <c r="BE796" s="155"/>
      <c r="BF796" s="155"/>
      <c r="BG796" s="155"/>
      <c r="BH796" s="155"/>
      <c r="BI796" s="155"/>
      <c r="BJ796" s="155"/>
      <c r="BK796" s="155"/>
      <c r="BL796" s="155"/>
      <c r="BM796" s="155"/>
      <c r="BN796" s="155"/>
      <c r="BO796" s="155"/>
      <c r="BP796" s="155"/>
    </row>
    <row r="797" spans="1:68" ht="39" customHeight="1" x14ac:dyDescent="0.25">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20"/>
      <c r="AM797" s="20"/>
      <c r="AN797" s="155"/>
      <c r="AO797" s="155"/>
      <c r="AP797" s="155"/>
      <c r="AQ797" s="155"/>
      <c r="AR797" s="155"/>
      <c r="AS797" s="155"/>
      <c r="AT797" s="155"/>
      <c r="AU797" s="155"/>
      <c r="AV797" s="155"/>
      <c r="AW797" s="155"/>
      <c r="AX797" s="155"/>
      <c r="AY797" s="155"/>
      <c r="AZ797" s="155"/>
      <c r="BA797" s="155"/>
      <c r="BB797" s="155"/>
      <c r="BC797" s="155"/>
      <c r="BD797" s="155"/>
      <c r="BE797" s="155"/>
      <c r="BF797" s="155"/>
      <c r="BG797" s="155"/>
      <c r="BH797" s="155"/>
      <c r="BI797" s="155"/>
      <c r="BJ797" s="155"/>
      <c r="BK797" s="155"/>
      <c r="BL797" s="155"/>
      <c r="BM797" s="155"/>
      <c r="BN797" s="155"/>
      <c r="BO797" s="155"/>
      <c r="BP797" s="155"/>
    </row>
    <row r="798" spans="1:68" ht="39" customHeight="1" x14ac:dyDescent="0.25">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20"/>
      <c r="AM798" s="20"/>
      <c r="AN798" s="155"/>
      <c r="AO798" s="155"/>
      <c r="AP798" s="155"/>
      <c r="AQ798" s="155"/>
      <c r="AR798" s="155"/>
      <c r="AS798" s="155"/>
      <c r="AT798" s="155"/>
      <c r="AU798" s="155"/>
      <c r="AV798" s="155"/>
      <c r="AW798" s="155"/>
      <c r="AX798" s="155"/>
      <c r="AY798" s="155"/>
      <c r="AZ798" s="155"/>
      <c r="BA798" s="155"/>
      <c r="BB798" s="155"/>
      <c r="BC798" s="155"/>
      <c r="BD798" s="155"/>
      <c r="BE798" s="155"/>
      <c r="BF798" s="155"/>
      <c r="BG798" s="155"/>
      <c r="BH798" s="155"/>
      <c r="BI798" s="155"/>
      <c r="BJ798" s="155"/>
      <c r="BK798" s="155"/>
      <c r="BL798" s="155"/>
      <c r="BM798" s="155"/>
      <c r="BN798" s="155"/>
      <c r="BO798" s="155"/>
      <c r="BP798" s="155"/>
    </row>
    <row r="799" spans="1:68" ht="39" customHeight="1" x14ac:dyDescent="0.25">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20"/>
      <c r="AM799" s="20"/>
      <c r="AN799" s="155"/>
      <c r="AO799" s="155"/>
      <c r="AP799" s="155"/>
      <c r="AQ799" s="155"/>
      <c r="AR799" s="155"/>
      <c r="AS799" s="155"/>
      <c r="AT799" s="155"/>
      <c r="AU799" s="155"/>
      <c r="AV799" s="155"/>
      <c r="AW799" s="155"/>
      <c r="AX799" s="155"/>
      <c r="AY799" s="155"/>
      <c r="AZ799" s="155"/>
      <c r="BA799" s="155"/>
      <c r="BB799" s="155"/>
      <c r="BC799" s="155"/>
      <c r="BD799" s="155"/>
      <c r="BE799" s="155"/>
      <c r="BF799" s="155"/>
      <c r="BG799" s="155"/>
      <c r="BH799" s="155"/>
      <c r="BI799" s="155"/>
      <c r="BJ799" s="155"/>
      <c r="BK799" s="155"/>
      <c r="BL799" s="155"/>
      <c r="BM799" s="155"/>
      <c r="BN799" s="155"/>
      <c r="BO799" s="155"/>
      <c r="BP799" s="155"/>
    </row>
    <row r="800" spans="1:68" ht="39" customHeight="1" x14ac:dyDescent="0.25">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20"/>
      <c r="AM800" s="20"/>
      <c r="AN800" s="155"/>
      <c r="AO800" s="155"/>
      <c r="AP800" s="155"/>
      <c r="AQ800" s="155"/>
      <c r="AR800" s="155"/>
      <c r="AS800" s="155"/>
      <c r="AT800" s="155"/>
      <c r="AU800" s="155"/>
      <c r="AV800" s="155"/>
      <c r="AW800" s="155"/>
      <c r="AX800" s="155"/>
      <c r="AY800" s="155"/>
      <c r="AZ800" s="155"/>
      <c r="BA800" s="155"/>
      <c r="BB800" s="155"/>
      <c r="BC800" s="155"/>
      <c r="BD800" s="155"/>
      <c r="BE800" s="155"/>
      <c r="BF800" s="155"/>
      <c r="BG800" s="155"/>
      <c r="BH800" s="155"/>
      <c r="BI800" s="155"/>
      <c r="BJ800" s="155"/>
      <c r="BK800" s="155"/>
      <c r="BL800" s="155"/>
      <c r="BM800" s="155"/>
      <c r="BN800" s="155"/>
      <c r="BO800" s="155"/>
      <c r="BP800" s="155"/>
    </row>
    <row r="801" spans="1:68" ht="39" customHeight="1" x14ac:dyDescent="0.25">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20"/>
      <c r="AM801" s="20"/>
      <c r="AN801" s="155"/>
      <c r="AO801" s="155"/>
      <c r="AP801" s="155"/>
      <c r="AQ801" s="155"/>
      <c r="AR801" s="155"/>
      <c r="AS801" s="155"/>
      <c r="AT801" s="155"/>
      <c r="AU801" s="155"/>
      <c r="AV801" s="155"/>
      <c r="AW801" s="155"/>
      <c r="AX801" s="155"/>
      <c r="AY801" s="155"/>
      <c r="AZ801" s="155"/>
      <c r="BA801" s="155"/>
      <c r="BB801" s="155"/>
      <c r="BC801" s="155"/>
      <c r="BD801" s="155"/>
      <c r="BE801" s="155"/>
      <c r="BF801" s="155"/>
      <c r="BG801" s="155"/>
      <c r="BH801" s="155"/>
      <c r="BI801" s="155"/>
      <c r="BJ801" s="155"/>
      <c r="BK801" s="155"/>
      <c r="BL801" s="155"/>
      <c r="BM801" s="155"/>
      <c r="BN801" s="155"/>
      <c r="BO801" s="155"/>
      <c r="BP801" s="155"/>
    </row>
    <row r="802" spans="1:68" ht="39" customHeight="1" x14ac:dyDescent="0.25">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20"/>
      <c r="AM802" s="20"/>
      <c r="AN802" s="155"/>
      <c r="AO802" s="155"/>
      <c r="AP802" s="155"/>
      <c r="AQ802" s="155"/>
      <c r="AR802" s="155"/>
      <c r="AS802" s="155"/>
      <c r="AT802" s="155"/>
      <c r="AU802" s="155"/>
      <c r="AV802" s="155"/>
      <c r="AW802" s="155"/>
      <c r="AX802" s="155"/>
      <c r="AY802" s="155"/>
      <c r="AZ802" s="155"/>
      <c r="BA802" s="155"/>
      <c r="BB802" s="155"/>
      <c r="BC802" s="155"/>
      <c r="BD802" s="155"/>
      <c r="BE802" s="155"/>
      <c r="BF802" s="155"/>
      <c r="BG802" s="155"/>
      <c r="BH802" s="155"/>
      <c r="BI802" s="155"/>
      <c r="BJ802" s="155"/>
      <c r="BK802" s="155"/>
      <c r="BL802" s="155"/>
      <c r="BM802" s="155"/>
      <c r="BN802" s="155"/>
      <c r="BO802" s="155"/>
      <c r="BP802" s="155"/>
    </row>
    <row r="803" spans="1:68" ht="39" customHeight="1" x14ac:dyDescent="0.25">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20"/>
      <c r="AM803" s="20"/>
      <c r="AN803" s="155"/>
      <c r="AO803" s="155"/>
      <c r="AP803" s="155"/>
      <c r="AQ803" s="155"/>
      <c r="AR803" s="155"/>
      <c r="AS803" s="155"/>
      <c r="AT803" s="155"/>
      <c r="AU803" s="155"/>
      <c r="AV803" s="155"/>
      <c r="AW803" s="155"/>
      <c r="AX803" s="155"/>
      <c r="AY803" s="155"/>
      <c r="AZ803" s="155"/>
      <c r="BA803" s="155"/>
      <c r="BB803" s="155"/>
      <c r="BC803" s="155"/>
      <c r="BD803" s="155"/>
      <c r="BE803" s="155"/>
      <c r="BF803" s="155"/>
      <c r="BG803" s="155"/>
      <c r="BH803" s="155"/>
      <c r="BI803" s="155"/>
      <c r="BJ803" s="155"/>
      <c r="BK803" s="155"/>
      <c r="BL803" s="155"/>
      <c r="BM803" s="155"/>
      <c r="BN803" s="155"/>
      <c r="BO803" s="155"/>
      <c r="BP803" s="155"/>
    </row>
    <row r="804" spans="1:68" ht="39" customHeight="1" x14ac:dyDescent="0.25">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20"/>
      <c r="AM804" s="20"/>
      <c r="AN804" s="155"/>
      <c r="AO804" s="155"/>
      <c r="AP804" s="155"/>
      <c r="AQ804" s="155"/>
      <c r="AR804" s="155"/>
      <c r="AS804" s="155"/>
      <c r="AT804" s="155"/>
      <c r="AU804" s="155"/>
      <c r="AV804" s="155"/>
      <c r="AW804" s="155"/>
      <c r="AX804" s="155"/>
      <c r="AY804" s="155"/>
      <c r="AZ804" s="155"/>
      <c r="BA804" s="155"/>
      <c r="BB804" s="155"/>
      <c r="BC804" s="155"/>
      <c r="BD804" s="155"/>
      <c r="BE804" s="155"/>
      <c r="BF804" s="155"/>
      <c r="BG804" s="155"/>
      <c r="BH804" s="155"/>
      <c r="BI804" s="155"/>
      <c r="BJ804" s="155"/>
      <c r="BK804" s="155"/>
      <c r="BL804" s="155"/>
      <c r="BM804" s="155"/>
      <c r="BN804" s="155"/>
      <c r="BO804" s="155"/>
      <c r="BP804" s="155"/>
    </row>
    <row r="805" spans="1:68" ht="39" customHeight="1" x14ac:dyDescent="0.25">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20"/>
      <c r="AM805" s="20"/>
      <c r="AN805" s="155"/>
      <c r="AO805" s="155"/>
      <c r="AP805" s="155"/>
      <c r="AQ805" s="155"/>
      <c r="AR805" s="155"/>
      <c r="AS805" s="155"/>
      <c r="AT805" s="155"/>
      <c r="AU805" s="155"/>
      <c r="AV805" s="155"/>
      <c r="AW805" s="155"/>
      <c r="AX805" s="155"/>
      <c r="AY805" s="155"/>
      <c r="AZ805" s="155"/>
      <c r="BA805" s="155"/>
      <c r="BB805" s="155"/>
      <c r="BC805" s="155"/>
      <c r="BD805" s="155"/>
      <c r="BE805" s="155"/>
      <c r="BF805" s="155"/>
      <c r="BG805" s="155"/>
      <c r="BH805" s="155"/>
      <c r="BI805" s="155"/>
      <c r="BJ805" s="155"/>
      <c r="BK805" s="155"/>
      <c r="BL805" s="155"/>
      <c r="BM805" s="155"/>
      <c r="BN805" s="155"/>
      <c r="BO805" s="155"/>
      <c r="BP805" s="155"/>
    </row>
    <row r="806" spans="1:68" ht="39" customHeight="1" x14ac:dyDescent="0.25">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20"/>
      <c r="AM806" s="20"/>
      <c r="AN806" s="155"/>
      <c r="AO806" s="155"/>
      <c r="AP806" s="155"/>
      <c r="AQ806" s="155"/>
      <c r="AR806" s="155"/>
      <c r="AS806" s="155"/>
      <c r="AT806" s="155"/>
      <c r="AU806" s="155"/>
      <c r="AV806" s="155"/>
      <c r="AW806" s="155"/>
      <c r="AX806" s="155"/>
      <c r="AY806" s="155"/>
      <c r="AZ806" s="155"/>
      <c r="BA806" s="155"/>
      <c r="BB806" s="155"/>
      <c r="BC806" s="155"/>
      <c r="BD806" s="155"/>
      <c r="BE806" s="155"/>
      <c r="BF806" s="155"/>
      <c r="BG806" s="155"/>
      <c r="BH806" s="155"/>
      <c r="BI806" s="155"/>
      <c r="BJ806" s="155"/>
      <c r="BK806" s="155"/>
      <c r="BL806" s="155"/>
      <c r="BM806" s="155"/>
      <c r="BN806" s="155"/>
      <c r="BO806" s="155"/>
      <c r="BP806" s="155"/>
    </row>
    <row r="807" spans="1:68" ht="39" customHeight="1" x14ac:dyDescent="0.25">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20"/>
      <c r="AM807" s="20"/>
      <c r="AN807" s="155"/>
      <c r="AO807" s="155"/>
      <c r="AP807" s="155"/>
      <c r="AQ807" s="155"/>
      <c r="AR807" s="155"/>
      <c r="AS807" s="155"/>
      <c r="AT807" s="155"/>
      <c r="AU807" s="155"/>
      <c r="AV807" s="155"/>
      <c r="AW807" s="155"/>
      <c r="AX807" s="155"/>
      <c r="AY807" s="155"/>
      <c r="AZ807" s="155"/>
      <c r="BA807" s="155"/>
      <c r="BB807" s="155"/>
      <c r="BC807" s="155"/>
      <c r="BD807" s="155"/>
      <c r="BE807" s="155"/>
      <c r="BF807" s="155"/>
      <c r="BG807" s="155"/>
      <c r="BH807" s="155"/>
      <c r="BI807" s="155"/>
      <c r="BJ807" s="155"/>
      <c r="BK807" s="155"/>
      <c r="BL807" s="155"/>
      <c r="BM807" s="155"/>
      <c r="BN807" s="155"/>
      <c r="BO807" s="155"/>
      <c r="BP807" s="155"/>
    </row>
    <row r="808" spans="1:68" ht="39" customHeight="1" x14ac:dyDescent="0.25">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20"/>
      <c r="AM808" s="20"/>
      <c r="AN808" s="155"/>
      <c r="AO808" s="155"/>
      <c r="AP808" s="155"/>
      <c r="AQ808" s="155"/>
      <c r="AR808" s="155"/>
      <c r="AS808" s="155"/>
      <c r="AT808" s="155"/>
      <c r="AU808" s="155"/>
      <c r="AV808" s="155"/>
      <c r="AW808" s="155"/>
      <c r="AX808" s="155"/>
      <c r="AY808" s="155"/>
      <c r="AZ808" s="155"/>
      <c r="BA808" s="155"/>
      <c r="BB808" s="155"/>
      <c r="BC808" s="155"/>
      <c r="BD808" s="155"/>
      <c r="BE808" s="155"/>
      <c r="BF808" s="155"/>
      <c r="BG808" s="155"/>
      <c r="BH808" s="155"/>
      <c r="BI808" s="155"/>
      <c r="BJ808" s="155"/>
      <c r="BK808" s="155"/>
      <c r="BL808" s="155"/>
      <c r="BM808" s="155"/>
      <c r="BN808" s="155"/>
      <c r="BO808" s="155"/>
      <c r="BP808" s="155"/>
    </row>
    <row r="809" spans="1:68" ht="39" customHeight="1" x14ac:dyDescent="0.25">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20"/>
      <c r="AM809" s="20"/>
      <c r="AN809" s="155"/>
      <c r="AO809" s="155"/>
      <c r="AP809" s="155"/>
      <c r="AQ809" s="155"/>
      <c r="AR809" s="155"/>
      <c r="AS809" s="155"/>
      <c r="AT809" s="155"/>
      <c r="AU809" s="155"/>
      <c r="AV809" s="155"/>
      <c r="AW809" s="155"/>
      <c r="AX809" s="155"/>
      <c r="AY809" s="155"/>
      <c r="AZ809" s="155"/>
      <c r="BA809" s="155"/>
      <c r="BB809" s="155"/>
      <c r="BC809" s="155"/>
      <c r="BD809" s="155"/>
      <c r="BE809" s="155"/>
      <c r="BF809" s="155"/>
      <c r="BG809" s="155"/>
      <c r="BH809" s="155"/>
      <c r="BI809" s="155"/>
      <c r="BJ809" s="155"/>
      <c r="BK809" s="155"/>
      <c r="BL809" s="155"/>
      <c r="BM809" s="155"/>
      <c r="BN809" s="155"/>
      <c r="BO809" s="155"/>
      <c r="BP809" s="155"/>
    </row>
    <row r="810" spans="1:68" ht="39" customHeight="1" x14ac:dyDescent="0.25">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20"/>
      <c r="AM810" s="20"/>
      <c r="AN810" s="155"/>
      <c r="AO810" s="155"/>
      <c r="AP810" s="155"/>
      <c r="AQ810" s="155"/>
      <c r="AR810" s="155"/>
      <c r="AS810" s="155"/>
      <c r="AT810" s="155"/>
      <c r="AU810" s="155"/>
      <c r="AV810" s="155"/>
      <c r="AW810" s="155"/>
      <c r="AX810" s="155"/>
      <c r="AY810" s="155"/>
      <c r="AZ810" s="155"/>
      <c r="BA810" s="155"/>
      <c r="BB810" s="155"/>
      <c r="BC810" s="155"/>
      <c r="BD810" s="155"/>
      <c r="BE810" s="155"/>
      <c r="BF810" s="155"/>
      <c r="BG810" s="155"/>
      <c r="BH810" s="155"/>
      <c r="BI810" s="155"/>
      <c r="BJ810" s="155"/>
      <c r="BK810" s="155"/>
      <c r="BL810" s="155"/>
      <c r="BM810" s="155"/>
      <c r="BN810" s="155"/>
      <c r="BO810" s="155"/>
      <c r="BP810" s="155"/>
    </row>
    <row r="811" spans="1:68" ht="39" customHeight="1" x14ac:dyDescent="0.25">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20"/>
      <c r="AM811" s="20"/>
      <c r="AN811" s="155"/>
      <c r="AO811" s="155"/>
      <c r="AP811" s="155"/>
      <c r="AQ811" s="155"/>
      <c r="AR811" s="155"/>
      <c r="AS811" s="155"/>
      <c r="AT811" s="155"/>
      <c r="AU811" s="155"/>
      <c r="AV811" s="155"/>
      <c r="AW811" s="155"/>
      <c r="AX811" s="155"/>
      <c r="AY811" s="155"/>
      <c r="AZ811" s="155"/>
      <c r="BA811" s="155"/>
      <c r="BB811" s="155"/>
      <c r="BC811" s="155"/>
      <c r="BD811" s="155"/>
      <c r="BE811" s="155"/>
      <c r="BF811" s="155"/>
      <c r="BG811" s="155"/>
      <c r="BH811" s="155"/>
      <c r="BI811" s="155"/>
      <c r="BJ811" s="155"/>
      <c r="BK811" s="155"/>
      <c r="BL811" s="155"/>
      <c r="BM811" s="155"/>
      <c r="BN811" s="155"/>
      <c r="BO811" s="155"/>
      <c r="BP811" s="155"/>
    </row>
    <row r="812" spans="1:68" ht="39" customHeight="1" x14ac:dyDescent="0.25">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20"/>
      <c r="AM812" s="20"/>
      <c r="AN812" s="155"/>
      <c r="AO812" s="155"/>
      <c r="AP812" s="155"/>
      <c r="AQ812" s="155"/>
      <c r="AR812" s="155"/>
      <c r="AS812" s="155"/>
      <c r="AT812" s="155"/>
      <c r="AU812" s="155"/>
      <c r="AV812" s="155"/>
      <c r="AW812" s="155"/>
      <c r="AX812" s="155"/>
      <c r="AY812" s="155"/>
      <c r="AZ812" s="155"/>
      <c r="BA812" s="155"/>
      <c r="BB812" s="155"/>
      <c r="BC812" s="155"/>
      <c r="BD812" s="155"/>
      <c r="BE812" s="155"/>
      <c r="BF812" s="155"/>
      <c r="BG812" s="155"/>
      <c r="BH812" s="155"/>
      <c r="BI812" s="155"/>
      <c r="BJ812" s="155"/>
      <c r="BK812" s="155"/>
      <c r="BL812" s="155"/>
      <c r="BM812" s="155"/>
      <c r="BN812" s="155"/>
      <c r="BO812" s="155"/>
      <c r="BP812" s="155"/>
    </row>
    <row r="813" spans="1:68" ht="39" customHeight="1" x14ac:dyDescent="0.25">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20"/>
      <c r="AM813" s="20"/>
      <c r="AN813" s="155"/>
      <c r="AO813" s="155"/>
      <c r="AP813" s="155"/>
      <c r="AQ813" s="155"/>
      <c r="AR813" s="155"/>
      <c r="AS813" s="155"/>
      <c r="AT813" s="155"/>
      <c r="AU813" s="155"/>
      <c r="AV813" s="155"/>
      <c r="AW813" s="155"/>
      <c r="AX813" s="155"/>
      <c r="AY813" s="155"/>
      <c r="AZ813" s="155"/>
      <c r="BA813" s="155"/>
      <c r="BB813" s="155"/>
      <c r="BC813" s="155"/>
      <c r="BD813" s="155"/>
      <c r="BE813" s="155"/>
      <c r="BF813" s="155"/>
      <c r="BG813" s="155"/>
      <c r="BH813" s="155"/>
      <c r="BI813" s="155"/>
      <c r="BJ813" s="155"/>
      <c r="BK813" s="155"/>
      <c r="BL813" s="155"/>
      <c r="BM813" s="155"/>
      <c r="BN813" s="155"/>
      <c r="BO813" s="155"/>
      <c r="BP813" s="155"/>
    </row>
    <row r="814" spans="1:68" ht="39" customHeight="1" x14ac:dyDescent="0.25">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20"/>
      <c r="AM814" s="20"/>
      <c r="AN814" s="155"/>
      <c r="AO814" s="155"/>
      <c r="AP814" s="155"/>
      <c r="AQ814" s="155"/>
      <c r="AR814" s="155"/>
      <c r="AS814" s="155"/>
      <c r="AT814" s="155"/>
      <c r="AU814" s="155"/>
      <c r="AV814" s="155"/>
      <c r="AW814" s="155"/>
      <c r="AX814" s="155"/>
      <c r="AY814" s="155"/>
      <c r="AZ814" s="155"/>
      <c r="BA814" s="155"/>
      <c r="BB814" s="155"/>
      <c r="BC814" s="155"/>
      <c r="BD814" s="155"/>
      <c r="BE814" s="155"/>
      <c r="BF814" s="155"/>
      <c r="BG814" s="155"/>
      <c r="BH814" s="155"/>
      <c r="BI814" s="155"/>
      <c r="BJ814" s="155"/>
      <c r="BK814" s="155"/>
      <c r="BL814" s="155"/>
      <c r="BM814" s="155"/>
      <c r="BN814" s="155"/>
      <c r="BO814" s="155"/>
      <c r="BP814" s="155"/>
    </row>
    <row r="815" spans="1:68" ht="39" customHeight="1" x14ac:dyDescent="0.25">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20"/>
      <c r="AM815" s="20"/>
      <c r="AN815" s="155"/>
      <c r="AO815" s="155"/>
      <c r="AP815" s="155"/>
      <c r="AQ815" s="155"/>
      <c r="AR815" s="155"/>
      <c r="AS815" s="155"/>
      <c r="AT815" s="155"/>
      <c r="AU815" s="155"/>
      <c r="AV815" s="155"/>
      <c r="AW815" s="155"/>
      <c r="AX815" s="155"/>
      <c r="AY815" s="155"/>
      <c r="AZ815" s="155"/>
      <c r="BA815" s="155"/>
      <c r="BB815" s="155"/>
      <c r="BC815" s="155"/>
      <c r="BD815" s="155"/>
      <c r="BE815" s="155"/>
      <c r="BF815" s="155"/>
      <c r="BG815" s="155"/>
      <c r="BH815" s="155"/>
      <c r="BI815" s="155"/>
      <c r="BJ815" s="155"/>
      <c r="BK815" s="155"/>
      <c r="BL815" s="155"/>
      <c r="BM815" s="155"/>
      <c r="BN815" s="155"/>
      <c r="BO815" s="155"/>
      <c r="BP815" s="155"/>
    </row>
    <row r="816" spans="1:68" ht="39" customHeight="1" x14ac:dyDescent="0.25">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20"/>
      <c r="AM816" s="20"/>
      <c r="AN816" s="155"/>
      <c r="AO816" s="155"/>
      <c r="AP816" s="155"/>
      <c r="AQ816" s="155"/>
      <c r="AR816" s="155"/>
      <c r="AS816" s="155"/>
      <c r="AT816" s="155"/>
      <c r="AU816" s="155"/>
      <c r="AV816" s="155"/>
      <c r="AW816" s="155"/>
      <c r="AX816" s="155"/>
      <c r="AY816" s="155"/>
      <c r="AZ816" s="155"/>
      <c r="BA816" s="155"/>
      <c r="BB816" s="155"/>
      <c r="BC816" s="155"/>
      <c r="BD816" s="155"/>
      <c r="BE816" s="155"/>
      <c r="BF816" s="155"/>
      <c r="BG816" s="155"/>
      <c r="BH816" s="155"/>
      <c r="BI816" s="155"/>
      <c r="BJ816" s="155"/>
      <c r="BK816" s="155"/>
      <c r="BL816" s="155"/>
      <c r="BM816" s="155"/>
      <c r="BN816" s="155"/>
      <c r="BO816" s="155"/>
      <c r="BP816" s="155"/>
    </row>
    <row r="817" spans="1:68" ht="39" customHeight="1" x14ac:dyDescent="0.25">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20"/>
      <c r="AM817" s="20"/>
      <c r="AN817" s="155"/>
      <c r="AO817" s="155"/>
      <c r="AP817" s="155"/>
      <c r="AQ817" s="155"/>
      <c r="AR817" s="155"/>
      <c r="AS817" s="155"/>
      <c r="AT817" s="155"/>
      <c r="AU817" s="155"/>
      <c r="AV817" s="155"/>
      <c r="AW817" s="155"/>
      <c r="AX817" s="155"/>
      <c r="AY817" s="155"/>
      <c r="AZ817" s="155"/>
      <c r="BA817" s="155"/>
      <c r="BB817" s="155"/>
      <c r="BC817" s="155"/>
      <c r="BD817" s="155"/>
      <c r="BE817" s="155"/>
      <c r="BF817" s="155"/>
      <c r="BG817" s="155"/>
      <c r="BH817" s="155"/>
      <c r="BI817" s="155"/>
      <c r="BJ817" s="155"/>
      <c r="BK817" s="155"/>
      <c r="BL817" s="155"/>
      <c r="BM817" s="155"/>
      <c r="BN817" s="155"/>
      <c r="BO817" s="155"/>
      <c r="BP817" s="155"/>
    </row>
    <row r="818" spans="1:68" ht="39" customHeight="1" x14ac:dyDescent="0.25">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20"/>
      <c r="AM818" s="20"/>
      <c r="AN818" s="155"/>
      <c r="AO818" s="155"/>
      <c r="AP818" s="155"/>
      <c r="AQ818" s="155"/>
      <c r="AR818" s="155"/>
      <c r="AS818" s="155"/>
      <c r="AT818" s="155"/>
      <c r="AU818" s="155"/>
      <c r="AV818" s="155"/>
      <c r="AW818" s="155"/>
      <c r="AX818" s="155"/>
      <c r="AY818" s="155"/>
      <c r="AZ818" s="155"/>
      <c r="BA818" s="155"/>
      <c r="BB818" s="155"/>
      <c r="BC818" s="155"/>
      <c r="BD818" s="155"/>
      <c r="BE818" s="155"/>
      <c r="BF818" s="155"/>
      <c r="BG818" s="155"/>
      <c r="BH818" s="155"/>
      <c r="BI818" s="155"/>
      <c r="BJ818" s="155"/>
      <c r="BK818" s="155"/>
      <c r="BL818" s="155"/>
      <c r="BM818" s="155"/>
      <c r="BN818" s="155"/>
      <c r="BO818" s="155"/>
      <c r="BP818" s="155"/>
    </row>
    <row r="819" spans="1:68" ht="39" customHeight="1" x14ac:dyDescent="0.25">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20"/>
      <c r="AM819" s="20"/>
      <c r="AN819" s="155"/>
      <c r="AO819" s="155"/>
      <c r="AP819" s="155"/>
      <c r="AQ819" s="155"/>
      <c r="AR819" s="155"/>
      <c r="AS819" s="155"/>
      <c r="AT819" s="155"/>
      <c r="AU819" s="155"/>
      <c r="AV819" s="155"/>
      <c r="AW819" s="155"/>
      <c r="AX819" s="155"/>
      <c r="AY819" s="155"/>
      <c r="AZ819" s="155"/>
      <c r="BA819" s="155"/>
      <c r="BB819" s="155"/>
      <c r="BC819" s="155"/>
      <c r="BD819" s="155"/>
      <c r="BE819" s="155"/>
      <c r="BF819" s="155"/>
      <c r="BG819" s="155"/>
      <c r="BH819" s="155"/>
      <c r="BI819" s="155"/>
      <c r="BJ819" s="155"/>
      <c r="BK819" s="155"/>
      <c r="BL819" s="155"/>
      <c r="BM819" s="155"/>
      <c r="BN819" s="155"/>
      <c r="BO819" s="155"/>
      <c r="BP819" s="155"/>
    </row>
    <row r="820" spans="1:68" ht="39" customHeight="1" x14ac:dyDescent="0.25">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20"/>
      <c r="AM820" s="20"/>
      <c r="AN820" s="155"/>
      <c r="AO820" s="155"/>
      <c r="AP820" s="155"/>
      <c r="AQ820" s="155"/>
      <c r="AR820" s="155"/>
      <c r="AS820" s="155"/>
      <c r="AT820" s="155"/>
      <c r="AU820" s="155"/>
      <c r="AV820" s="155"/>
      <c r="AW820" s="155"/>
      <c r="AX820" s="155"/>
      <c r="AY820" s="155"/>
      <c r="AZ820" s="155"/>
      <c r="BA820" s="155"/>
      <c r="BB820" s="155"/>
      <c r="BC820" s="155"/>
      <c r="BD820" s="155"/>
      <c r="BE820" s="155"/>
      <c r="BF820" s="155"/>
      <c r="BG820" s="155"/>
      <c r="BH820" s="155"/>
      <c r="BI820" s="155"/>
      <c r="BJ820" s="155"/>
      <c r="BK820" s="155"/>
      <c r="BL820" s="155"/>
      <c r="BM820" s="155"/>
      <c r="BN820" s="155"/>
      <c r="BO820" s="155"/>
      <c r="BP820" s="155"/>
    </row>
    <row r="821" spans="1:68" ht="39" customHeight="1" x14ac:dyDescent="0.25">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20"/>
      <c r="AM821" s="20"/>
      <c r="AN821" s="155"/>
      <c r="AO821" s="155"/>
      <c r="AP821" s="155"/>
      <c r="AQ821" s="155"/>
      <c r="AR821" s="155"/>
      <c r="AS821" s="155"/>
      <c r="AT821" s="155"/>
      <c r="AU821" s="155"/>
      <c r="AV821" s="155"/>
      <c r="AW821" s="155"/>
      <c r="AX821" s="155"/>
      <c r="AY821" s="155"/>
      <c r="AZ821" s="155"/>
      <c r="BA821" s="155"/>
      <c r="BB821" s="155"/>
      <c r="BC821" s="155"/>
      <c r="BD821" s="155"/>
      <c r="BE821" s="155"/>
      <c r="BF821" s="155"/>
      <c r="BG821" s="155"/>
      <c r="BH821" s="155"/>
      <c r="BI821" s="155"/>
      <c r="BJ821" s="155"/>
      <c r="BK821" s="155"/>
      <c r="BL821" s="155"/>
      <c r="BM821" s="155"/>
      <c r="BN821" s="155"/>
      <c r="BO821" s="155"/>
      <c r="BP821" s="155"/>
    </row>
    <row r="822" spans="1:68" ht="39" customHeight="1" x14ac:dyDescent="0.25">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20"/>
      <c r="AM822" s="20"/>
      <c r="AN822" s="155"/>
      <c r="AO822" s="155"/>
      <c r="AP822" s="155"/>
      <c r="AQ822" s="155"/>
      <c r="AR822" s="155"/>
      <c r="AS822" s="155"/>
      <c r="AT822" s="155"/>
      <c r="AU822" s="155"/>
      <c r="AV822" s="155"/>
      <c r="AW822" s="155"/>
      <c r="AX822" s="155"/>
      <c r="AY822" s="155"/>
      <c r="AZ822" s="155"/>
      <c r="BA822" s="155"/>
      <c r="BB822" s="155"/>
      <c r="BC822" s="155"/>
      <c r="BD822" s="155"/>
      <c r="BE822" s="155"/>
      <c r="BF822" s="155"/>
      <c r="BG822" s="155"/>
      <c r="BH822" s="155"/>
      <c r="BI822" s="155"/>
      <c r="BJ822" s="155"/>
      <c r="BK822" s="155"/>
      <c r="BL822" s="155"/>
      <c r="BM822" s="155"/>
      <c r="BN822" s="155"/>
      <c r="BO822" s="155"/>
      <c r="BP822" s="155"/>
    </row>
    <row r="823" spans="1:68" ht="39" customHeight="1" x14ac:dyDescent="0.25">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20"/>
      <c r="AM823" s="20"/>
      <c r="AN823" s="155"/>
      <c r="AO823" s="155"/>
      <c r="AP823" s="155"/>
      <c r="AQ823" s="155"/>
      <c r="AR823" s="155"/>
      <c r="AS823" s="155"/>
      <c r="AT823" s="155"/>
      <c r="AU823" s="155"/>
      <c r="AV823" s="155"/>
      <c r="AW823" s="155"/>
      <c r="AX823" s="155"/>
      <c r="AY823" s="155"/>
      <c r="AZ823" s="155"/>
      <c r="BA823" s="155"/>
      <c r="BB823" s="155"/>
      <c r="BC823" s="155"/>
      <c r="BD823" s="155"/>
      <c r="BE823" s="155"/>
      <c r="BF823" s="155"/>
      <c r="BG823" s="155"/>
      <c r="BH823" s="155"/>
      <c r="BI823" s="155"/>
      <c r="BJ823" s="155"/>
      <c r="BK823" s="155"/>
      <c r="BL823" s="155"/>
      <c r="BM823" s="155"/>
      <c r="BN823" s="155"/>
      <c r="BO823" s="155"/>
      <c r="BP823" s="155"/>
    </row>
    <row r="824" spans="1:68" ht="39" customHeight="1" x14ac:dyDescent="0.25">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20"/>
      <c r="AM824" s="20"/>
      <c r="AN824" s="155"/>
      <c r="AO824" s="155"/>
      <c r="AP824" s="155"/>
      <c r="AQ824" s="155"/>
      <c r="AR824" s="155"/>
      <c r="AS824" s="155"/>
      <c r="AT824" s="155"/>
      <c r="AU824" s="155"/>
      <c r="AV824" s="155"/>
      <c r="AW824" s="155"/>
      <c r="AX824" s="155"/>
      <c r="AY824" s="155"/>
      <c r="AZ824" s="155"/>
      <c r="BA824" s="155"/>
      <c r="BB824" s="155"/>
      <c r="BC824" s="155"/>
      <c r="BD824" s="155"/>
      <c r="BE824" s="155"/>
      <c r="BF824" s="155"/>
      <c r="BG824" s="155"/>
      <c r="BH824" s="155"/>
      <c r="BI824" s="155"/>
      <c r="BJ824" s="155"/>
      <c r="BK824" s="155"/>
      <c r="BL824" s="155"/>
      <c r="BM824" s="155"/>
      <c r="BN824" s="155"/>
      <c r="BO824" s="155"/>
      <c r="BP824" s="155"/>
    </row>
    <row r="825" spans="1:68" ht="39" customHeight="1" x14ac:dyDescent="0.25">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20"/>
      <c r="AM825" s="20"/>
      <c r="AN825" s="155"/>
      <c r="AO825" s="155"/>
      <c r="AP825" s="155"/>
      <c r="AQ825" s="155"/>
      <c r="AR825" s="155"/>
      <c r="AS825" s="155"/>
      <c r="AT825" s="155"/>
      <c r="AU825" s="155"/>
      <c r="AV825" s="155"/>
      <c r="AW825" s="155"/>
      <c r="AX825" s="155"/>
      <c r="AY825" s="155"/>
      <c r="AZ825" s="155"/>
      <c r="BA825" s="155"/>
      <c r="BB825" s="155"/>
      <c r="BC825" s="155"/>
      <c r="BD825" s="155"/>
      <c r="BE825" s="155"/>
      <c r="BF825" s="155"/>
      <c r="BG825" s="155"/>
      <c r="BH825" s="155"/>
      <c r="BI825" s="155"/>
      <c r="BJ825" s="155"/>
      <c r="BK825" s="155"/>
      <c r="BL825" s="155"/>
      <c r="BM825" s="155"/>
      <c r="BN825" s="155"/>
      <c r="BO825" s="155"/>
      <c r="BP825" s="155"/>
    </row>
    <row r="826" spans="1:68" ht="39" customHeight="1" x14ac:dyDescent="0.25">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20"/>
      <c r="AM826" s="20"/>
      <c r="AN826" s="155"/>
      <c r="AO826" s="155"/>
      <c r="AP826" s="155"/>
      <c r="AQ826" s="155"/>
      <c r="AR826" s="155"/>
      <c r="AS826" s="155"/>
      <c r="AT826" s="155"/>
      <c r="AU826" s="155"/>
      <c r="AV826" s="155"/>
      <c r="AW826" s="155"/>
      <c r="AX826" s="155"/>
      <c r="AY826" s="155"/>
      <c r="AZ826" s="155"/>
      <c r="BA826" s="155"/>
      <c r="BB826" s="155"/>
      <c r="BC826" s="155"/>
      <c r="BD826" s="155"/>
      <c r="BE826" s="155"/>
      <c r="BF826" s="155"/>
      <c r="BG826" s="155"/>
      <c r="BH826" s="155"/>
      <c r="BI826" s="155"/>
      <c r="BJ826" s="155"/>
      <c r="BK826" s="155"/>
      <c r="BL826" s="155"/>
      <c r="BM826" s="155"/>
      <c r="BN826" s="155"/>
      <c r="BO826" s="155"/>
      <c r="BP826" s="155"/>
    </row>
    <row r="827" spans="1:68" ht="39" customHeight="1" x14ac:dyDescent="0.25">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20"/>
      <c r="AM827" s="20"/>
      <c r="AN827" s="155"/>
      <c r="AO827" s="155"/>
      <c r="AP827" s="155"/>
      <c r="AQ827" s="155"/>
      <c r="AR827" s="155"/>
      <c r="AS827" s="155"/>
      <c r="AT827" s="155"/>
      <c r="AU827" s="155"/>
      <c r="AV827" s="155"/>
      <c r="AW827" s="155"/>
      <c r="AX827" s="155"/>
      <c r="AY827" s="155"/>
      <c r="AZ827" s="155"/>
      <c r="BA827" s="155"/>
      <c r="BB827" s="155"/>
      <c r="BC827" s="155"/>
      <c r="BD827" s="155"/>
      <c r="BE827" s="155"/>
      <c r="BF827" s="155"/>
      <c r="BG827" s="155"/>
      <c r="BH827" s="155"/>
      <c r="BI827" s="155"/>
      <c r="BJ827" s="155"/>
      <c r="BK827" s="155"/>
      <c r="BL827" s="155"/>
      <c r="BM827" s="155"/>
      <c r="BN827" s="155"/>
      <c r="BO827" s="155"/>
      <c r="BP827" s="155"/>
    </row>
    <row r="828" spans="1:68" ht="39" customHeight="1" x14ac:dyDescent="0.25">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20"/>
      <c r="AM828" s="20"/>
      <c r="AN828" s="155"/>
      <c r="AO828" s="155"/>
      <c r="AP828" s="155"/>
      <c r="AQ828" s="155"/>
      <c r="AR828" s="155"/>
      <c r="AS828" s="155"/>
      <c r="AT828" s="155"/>
      <c r="AU828" s="155"/>
      <c r="AV828" s="155"/>
      <c r="AW828" s="155"/>
      <c r="AX828" s="155"/>
      <c r="AY828" s="155"/>
      <c r="AZ828" s="155"/>
      <c r="BA828" s="155"/>
      <c r="BB828" s="155"/>
      <c r="BC828" s="155"/>
      <c r="BD828" s="155"/>
      <c r="BE828" s="155"/>
      <c r="BF828" s="155"/>
      <c r="BG828" s="155"/>
      <c r="BH828" s="155"/>
      <c r="BI828" s="155"/>
      <c r="BJ828" s="155"/>
      <c r="BK828" s="155"/>
      <c r="BL828" s="155"/>
      <c r="BM828" s="155"/>
      <c r="BN828" s="155"/>
      <c r="BO828" s="155"/>
      <c r="BP828" s="155"/>
    </row>
    <row r="829" spans="1:68" ht="39" customHeight="1" x14ac:dyDescent="0.25">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20"/>
      <c r="AM829" s="20"/>
      <c r="AN829" s="155"/>
      <c r="AO829" s="155"/>
      <c r="AP829" s="155"/>
      <c r="AQ829" s="155"/>
      <c r="AR829" s="155"/>
      <c r="AS829" s="155"/>
      <c r="AT829" s="155"/>
      <c r="AU829" s="155"/>
      <c r="AV829" s="155"/>
      <c r="AW829" s="155"/>
      <c r="AX829" s="155"/>
      <c r="AY829" s="155"/>
      <c r="AZ829" s="155"/>
      <c r="BA829" s="155"/>
      <c r="BB829" s="155"/>
      <c r="BC829" s="155"/>
      <c r="BD829" s="155"/>
      <c r="BE829" s="155"/>
      <c r="BF829" s="155"/>
      <c r="BG829" s="155"/>
      <c r="BH829" s="155"/>
      <c r="BI829" s="155"/>
      <c r="BJ829" s="155"/>
      <c r="BK829" s="155"/>
      <c r="BL829" s="155"/>
      <c r="BM829" s="155"/>
      <c r="BN829" s="155"/>
      <c r="BO829" s="155"/>
      <c r="BP829" s="155"/>
    </row>
    <row r="830" spans="1:68" ht="39" customHeight="1" x14ac:dyDescent="0.25">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20"/>
      <c r="AM830" s="20"/>
      <c r="AN830" s="155"/>
      <c r="AO830" s="155"/>
      <c r="AP830" s="155"/>
      <c r="AQ830" s="155"/>
      <c r="AR830" s="155"/>
      <c r="AS830" s="155"/>
      <c r="AT830" s="155"/>
      <c r="AU830" s="155"/>
      <c r="AV830" s="155"/>
      <c r="AW830" s="155"/>
      <c r="AX830" s="155"/>
      <c r="AY830" s="155"/>
      <c r="AZ830" s="155"/>
      <c r="BA830" s="155"/>
      <c r="BB830" s="155"/>
      <c r="BC830" s="155"/>
      <c r="BD830" s="155"/>
      <c r="BE830" s="155"/>
      <c r="BF830" s="155"/>
      <c r="BG830" s="155"/>
      <c r="BH830" s="155"/>
      <c r="BI830" s="155"/>
      <c r="BJ830" s="155"/>
      <c r="BK830" s="155"/>
      <c r="BL830" s="155"/>
      <c r="BM830" s="155"/>
      <c r="BN830" s="155"/>
      <c r="BO830" s="155"/>
      <c r="BP830" s="155"/>
    </row>
    <row r="831" spans="1:68" ht="39" customHeight="1" x14ac:dyDescent="0.25">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20"/>
      <c r="AM831" s="20"/>
      <c r="AN831" s="155"/>
      <c r="AO831" s="155"/>
      <c r="AP831" s="155"/>
      <c r="AQ831" s="155"/>
      <c r="AR831" s="155"/>
      <c r="AS831" s="155"/>
      <c r="AT831" s="155"/>
      <c r="AU831" s="155"/>
      <c r="AV831" s="155"/>
      <c r="AW831" s="155"/>
      <c r="AX831" s="155"/>
      <c r="AY831" s="155"/>
      <c r="AZ831" s="155"/>
      <c r="BA831" s="155"/>
      <c r="BB831" s="155"/>
      <c r="BC831" s="155"/>
      <c r="BD831" s="155"/>
      <c r="BE831" s="155"/>
      <c r="BF831" s="155"/>
      <c r="BG831" s="155"/>
      <c r="BH831" s="155"/>
      <c r="BI831" s="155"/>
      <c r="BJ831" s="155"/>
      <c r="BK831" s="155"/>
      <c r="BL831" s="155"/>
      <c r="BM831" s="155"/>
      <c r="BN831" s="155"/>
      <c r="BO831" s="155"/>
      <c r="BP831" s="155"/>
    </row>
    <row r="832" spans="1:68" ht="39" customHeight="1" x14ac:dyDescent="0.25">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20"/>
      <c r="AM832" s="20"/>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55"/>
      <c r="BK832" s="155"/>
      <c r="BL832" s="155"/>
      <c r="BM832" s="155"/>
      <c r="BN832" s="155"/>
      <c r="BO832" s="155"/>
      <c r="BP832" s="155"/>
    </row>
    <row r="833" spans="1:68" ht="39" customHeight="1" x14ac:dyDescent="0.25">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20"/>
      <c r="AM833" s="20"/>
      <c r="AN833" s="155"/>
      <c r="AO833" s="155"/>
      <c r="AP833" s="155"/>
      <c r="AQ833" s="155"/>
      <c r="AR833" s="155"/>
      <c r="AS833" s="155"/>
      <c r="AT833" s="155"/>
      <c r="AU833" s="155"/>
      <c r="AV833" s="155"/>
      <c r="AW833" s="155"/>
      <c r="AX833" s="155"/>
      <c r="AY833" s="155"/>
      <c r="AZ833" s="155"/>
      <c r="BA833" s="155"/>
      <c r="BB833" s="155"/>
      <c r="BC833" s="155"/>
      <c r="BD833" s="155"/>
      <c r="BE833" s="155"/>
      <c r="BF833" s="155"/>
      <c r="BG833" s="155"/>
      <c r="BH833" s="155"/>
      <c r="BI833" s="155"/>
      <c r="BJ833" s="155"/>
      <c r="BK833" s="155"/>
      <c r="BL833" s="155"/>
      <c r="BM833" s="155"/>
      <c r="BN833" s="155"/>
      <c r="BO833" s="155"/>
      <c r="BP833" s="155"/>
    </row>
    <row r="834" spans="1:68" ht="39" customHeight="1" x14ac:dyDescent="0.25">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20"/>
      <c r="AM834" s="20"/>
      <c r="AN834" s="155"/>
      <c r="AO834" s="155"/>
      <c r="AP834" s="155"/>
      <c r="AQ834" s="155"/>
      <c r="AR834" s="155"/>
      <c r="AS834" s="155"/>
      <c r="AT834" s="155"/>
      <c r="AU834" s="155"/>
      <c r="AV834" s="155"/>
      <c r="AW834" s="155"/>
      <c r="AX834" s="155"/>
      <c r="AY834" s="155"/>
      <c r="AZ834" s="155"/>
      <c r="BA834" s="155"/>
      <c r="BB834" s="155"/>
      <c r="BC834" s="155"/>
      <c r="BD834" s="155"/>
      <c r="BE834" s="155"/>
      <c r="BF834" s="155"/>
      <c r="BG834" s="155"/>
      <c r="BH834" s="155"/>
      <c r="BI834" s="155"/>
      <c r="BJ834" s="155"/>
      <c r="BK834" s="155"/>
      <c r="BL834" s="155"/>
      <c r="BM834" s="155"/>
      <c r="BN834" s="155"/>
      <c r="BO834" s="155"/>
      <c r="BP834" s="155"/>
    </row>
    <row r="835" spans="1:68" ht="39" customHeight="1" x14ac:dyDescent="0.25">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20"/>
      <c r="AM835" s="20"/>
      <c r="AN835" s="155"/>
      <c r="AO835" s="155"/>
      <c r="AP835" s="155"/>
      <c r="AQ835" s="155"/>
      <c r="AR835" s="155"/>
      <c r="AS835" s="155"/>
      <c r="AT835" s="155"/>
      <c r="AU835" s="155"/>
      <c r="AV835" s="155"/>
      <c r="AW835" s="155"/>
      <c r="AX835" s="155"/>
      <c r="AY835" s="155"/>
      <c r="AZ835" s="155"/>
      <c r="BA835" s="155"/>
      <c r="BB835" s="155"/>
      <c r="BC835" s="155"/>
      <c r="BD835" s="155"/>
      <c r="BE835" s="155"/>
      <c r="BF835" s="155"/>
      <c r="BG835" s="155"/>
      <c r="BH835" s="155"/>
      <c r="BI835" s="155"/>
      <c r="BJ835" s="155"/>
      <c r="BK835" s="155"/>
      <c r="BL835" s="155"/>
      <c r="BM835" s="155"/>
      <c r="BN835" s="155"/>
      <c r="BO835" s="155"/>
      <c r="BP835" s="155"/>
    </row>
    <row r="836" spans="1:68" ht="39" customHeight="1" x14ac:dyDescent="0.25">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20"/>
      <c r="AM836" s="20"/>
      <c r="AN836" s="155"/>
      <c r="AO836" s="155"/>
      <c r="AP836" s="155"/>
      <c r="AQ836" s="155"/>
      <c r="AR836" s="155"/>
      <c r="AS836" s="155"/>
      <c r="AT836" s="155"/>
      <c r="AU836" s="155"/>
      <c r="AV836" s="155"/>
      <c r="AW836" s="155"/>
      <c r="AX836" s="155"/>
      <c r="AY836" s="155"/>
      <c r="AZ836" s="155"/>
      <c r="BA836" s="155"/>
      <c r="BB836" s="155"/>
      <c r="BC836" s="155"/>
      <c r="BD836" s="155"/>
      <c r="BE836" s="155"/>
      <c r="BF836" s="155"/>
      <c r="BG836" s="155"/>
      <c r="BH836" s="155"/>
      <c r="BI836" s="155"/>
      <c r="BJ836" s="155"/>
      <c r="BK836" s="155"/>
      <c r="BL836" s="155"/>
      <c r="BM836" s="155"/>
      <c r="BN836" s="155"/>
      <c r="BO836" s="155"/>
      <c r="BP836" s="155"/>
    </row>
    <row r="837" spans="1:68" ht="39" customHeight="1" x14ac:dyDescent="0.25">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20"/>
      <c r="AM837" s="20"/>
      <c r="AN837" s="155"/>
      <c r="AO837" s="155"/>
      <c r="AP837" s="155"/>
      <c r="AQ837" s="155"/>
      <c r="AR837" s="155"/>
      <c r="AS837" s="155"/>
      <c r="AT837" s="155"/>
      <c r="AU837" s="155"/>
      <c r="AV837" s="155"/>
      <c r="AW837" s="155"/>
      <c r="AX837" s="155"/>
      <c r="AY837" s="155"/>
      <c r="AZ837" s="155"/>
      <c r="BA837" s="155"/>
      <c r="BB837" s="155"/>
      <c r="BC837" s="155"/>
      <c r="BD837" s="155"/>
      <c r="BE837" s="155"/>
      <c r="BF837" s="155"/>
      <c r="BG837" s="155"/>
      <c r="BH837" s="155"/>
      <c r="BI837" s="155"/>
      <c r="BJ837" s="155"/>
      <c r="BK837" s="155"/>
      <c r="BL837" s="155"/>
      <c r="BM837" s="155"/>
      <c r="BN837" s="155"/>
      <c r="BO837" s="155"/>
      <c r="BP837" s="155"/>
    </row>
    <row r="838" spans="1:68" ht="39" customHeight="1" x14ac:dyDescent="0.25">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20"/>
      <c r="AM838" s="20"/>
      <c r="AN838" s="155"/>
      <c r="AO838" s="155"/>
      <c r="AP838" s="155"/>
      <c r="AQ838" s="155"/>
      <c r="AR838" s="155"/>
      <c r="AS838" s="155"/>
      <c r="AT838" s="155"/>
      <c r="AU838" s="155"/>
      <c r="AV838" s="155"/>
      <c r="AW838" s="155"/>
      <c r="AX838" s="155"/>
      <c r="AY838" s="155"/>
      <c r="AZ838" s="155"/>
      <c r="BA838" s="155"/>
      <c r="BB838" s="155"/>
      <c r="BC838" s="155"/>
      <c r="BD838" s="155"/>
      <c r="BE838" s="155"/>
      <c r="BF838" s="155"/>
      <c r="BG838" s="155"/>
      <c r="BH838" s="155"/>
      <c r="BI838" s="155"/>
      <c r="BJ838" s="155"/>
      <c r="BK838" s="155"/>
      <c r="BL838" s="155"/>
      <c r="BM838" s="155"/>
      <c r="BN838" s="155"/>
      <c r="BO838" s="155"/>
      <c r="BP838" s="155"/>
    </row>
    <row r="839" spans="1:68" ht="39" customHeight="1" x14ac:dyDescent="0.25">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20"/>
      <c r="AM839" s="20"/>
      <c r="AN839" s="155"/>
      <c r="AO839" s="155"/>
      <c r="AP839" s="155"/>
      <c r="AQ839" s="155"/>
      <c r="AR839" s="155"/>
      <c r="AS839" s="155"/>
      <c r="AT839" s="155"/>
      <c r="AU839" s="155"/>
      <c r="AV839" s="155"/>
      <c r="AW839" s="155"/>
      <c r="AX839" s="155"/>
      <c r="AY839" s="155"/>
      <c r="AZ839" s="155"/>
      <c r="BA839" s="155"/>
      <c r="BB839" s="155"/>
      <c r="BC839" s="155"/>
      <c r="BD839" s="155"/>
      <c r="BE839" s="155"/>
      <c r="BF839" s="155"/>
      <c r="BG839" s="155"/>
      <c r="BH839" s="155"/>
      <c r="BI839" s="155"/>
      <c r="BJ839" s="155"/>
      <c r="BK839" s="155"/>
      <c r="BL839" s="155"/>
      <c r="BM839" s="155"/>
      <c r="BN839" s="155"/>
      <c r="BO839" s="155"/>
      <c r="BP839" s="155"/>
    </row>
    <row r="840" spans="1:68" ht="39" customHeight="1" x14ac:dyDescent="0.25">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20"/>
      <c r="AM840" s="20"/>
      <c r="AN840" s="155"/>
      <c r="AO840" s="155"/>
      <c r="AP840" s="155"/>
      <c r="AQ840" s="155"/>
      <c r="AR840" s="155"/>
      <c r="AS840" s="155"/>
      <c r="AT840" s="155"/>
      <c r="AU840" s="155"/>
      <c r="AV840" s="155"/>
      <c r="AW840" s="155"/>
      <c r="AX840" s="155"/>
      <c r="AY840" s="155"/>
      <c r="AZ840" s="155"/>
      <c r="BA840" s="155"/>
      <c r="BB840" s="155"/>
      <c r="BC840" s="155"/>
      <c r="BD840" s="155"/>
      <c r="BE840" s="155"/>
      <c r="BF840" s="155"/>
      <c r="BG840" s="155"/>
      <c r="BH840" s="155"/>
      <c r="BI840" s="155"/>
      <c r="BJ840" s="155"/>
      <c r="BK840" s="155"/>
      <c r="BL840" s="155"/>
      <c r="BM840" s="155"/>
      <c r="BN840" s="155"/>
      <c r="BO840" s="155"/>
      <c r="BP840" s="155"/>
    </row>
    <row r="841" spans="1:68" ht="39" customHeight="1" x14ac:dyDescent="0.25">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20"/>
      <c r="AM841" s="20"/>
      <c r="AN841" s="155"/>
      <c r="AO841" s="155"/>
      <c r="AP841" s="155"/>
      <c r="AQ841" s="155"/>
      <c r="AR841" s="155"/>
      <c r="AS841" s="155"/>
      <c r="AT841" s="155"/>
      <c r="AU841" s="155"/>
      <c r="AV841" s="155"/>
      <c r="AW841" s="155"/>
      <c r="AX841" s="155"/>
      <c r="AY841" s="155"/>
      <c r="AZ841" s="155"/>
      <c r="BA841" s="155"/>
      <c r="BB841" s="155"/>
      <c r="BC841" s="155"/>
      <c r="BD841" s="155"/>
      <c r="BE841" s="155"/>
      <c r="BF841" s="155"/>
      <c r="BG841" s="155"/>
      <c r="BH841" s="155"/>
      <c r="BI841" s="155"/>
      <c r="BJ841" s="155"/>
      <c r="BK841" s="155"/>
      <c r="BL841" s="155"/>
      <c r="BM841" s="155"/>
      <c r="BN841" s="155"/>
      <c r="BO841" s="155"/>
      <c r="BP841" s="155"/>
    </row>
    <row r="842" spans="1:68" ht="39" customHeight="1" x14ac:dyDescent="0.25">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20"/>
      <c r="AM842" s="20"/>
      <c r="AN842" s="155"/>
      <c r="AO842" s="155"/>
      <c r="AP842" s="155"/>
      <c r="AQ842" s="155"/>
      <c r="AR842" s="155"/>
      <c r="AS842" s="155"/>
      <c r="AT842" s="155"/>
      <c r="AU842" s="155"/>
      <c r="AV842" s="155"/>
      <c r="AW842" s="155"/>
      <c r="AX842" s="155"/>
      <c r="AY842" s="155"/>
      <c r="AZ842" s="155"/>
      <c r="BA842" s="155"/>
      <c r="BB842" s="155"/>
      <c r="BC842" s="155"/>
      <c r="BD842" s="155"/>
      <c r="BE842" s="155"/>
      <c r="BF842" s="155"/>
      <c r="BG842" s="155"/>
      <c r="BH842" s="155"/>
      <c r="BI842" s="155"/>
      <c r="BJ842" s="155"/>
      <c r="BK842" s="155"/>
      <c r="BL842" s="155"/>
      <c r="BM842" s="155"/>
      <c r="BN842" s="155"/>
      <c r="BO842" s="155"/>
      <c r="BP842" s="155"/>
    </row>
    <row r="843" spans="1:68" ht="39" customHeight="1" x14ac:dyDescent="0.25">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20"/>
      <c r="AM843" s="20"/>
      <c r="AN843" s="155"/>
      <c r="AO843" s="155"/>
      <c r="AP843" s="155"/>
      <c r="AQ843" s="155"/>
      <c r="AR843" s="155"/>
      <c r="AS843" s="155"/>
      <c r="AT843" s="155"/>
      <c r="AU843" s="155"/>
      <c r="AV843" s="155"/>
      <c r="AW843" s="155"/>
      <c r="AX843" s="155"/>
      <c r="AY843" s="155"/>
      <c r="AZ843" s="155"/>
      <c r="BA843" s="155"/>
      <c r="BB843" s="155"/>
      <c r="BC843" s="155"/>
      <c r="BD843" s="155"/>
      <c r="BE843" s="155"/>
      <c r="BF843" s="155"/>
      <c r="BG843" s="155"/>
      <c r="BH843" s="155"/>
      <c r="BI843" s="155"/>
      <c r="BJ843" s="155"/>
      <c r="BK843" s="155"/>
      <c r="BL843" s="155"/>
      <c r="BM843" s="155"/>
      <c r="BN843" s="155"/>
      <c r="BO843" s="155"/>
      <c r="BP843" s="155"/>
    </row>
    <row r="844" spans="1:68" ht="39" customHeight="1" x14ac:dyDescent="0.25">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20"/>
      <c r="AM844" s="20"/>
      <c r="AN844" s="155"/>
      <c r="AO844" s="155"/>
      <c r="AP844" s="155"/>
      <c r="AQ844" s="155"/>
      <c r="AR844" s="155"/>
      <c r="AS844" s="155"/>
      <c r="AT844" s="155"/>
      <c r="AU844" s="155"/>
      <c r="AV844" s="155"/>
      <c r="AW844" s="155"/>
      <c r="AX844" s="155"/>
      <c r="AY844" s="155"/>
      <c r="AZ844" s="155"/>
      <c r="BA844" s="155"/>
      <c r="BB844" s="155"/>
      <c r="BC844" s="155"/>
      <c r="BD844" s="155"/>
      <c r="BE844" s="155"/>
      <c r="BF844" s="155"/>
      <c r="BG844" s="155"/>
      <c r="BH844" s="155"/>
      <c r="BI844" s="155"/>
      <c r="BJ844" s="155"/>
      <c r="BK844" s="155"/>
      <c r="BL844" s="155"/>
      <c r="BM844" s="155"/>
      <c r="BN844" s="155"/>
      <c r="BO844" s="155"/>
      <c r="BP844" s="155"/>
    </row>
    <row r="845" spans="1:68" ht="39" customHeight="1" x14ac:dyDescent="0.25">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20"/>
      <c r="AM845" s="20"/>
      <c r="AN845" s="155"/>
      <c r="AO845" s="155"/>
      <c r="AP845" s="155"/>
      <c r="AQ845" s="155"/>
      <c r="AR845" s="155"/>
      <c r="AS845" s="155"/>
      <c r="AT845" s="155"/>
      <c r="AU845" s="155"/>
      <c r="AV845" s="155"/>
      <c r="AW845" s="155"/>
      <c r="AX845" s="155"/>
      <c r="AY845" s="155"/>
      <c r="AZ845" s="155"/>
      <c r="BA845" s="155"/>
      <c r="BB845" s="155"/>
      <c r="BC845" s="155"/>
      <c r="BD845" s="155"/>
      <c r="BE845" s="155"/>
      <c r="BF845" s="155"/>
      <c r="BG845" s="155"/>
      <c r="BH845" s="155"/>
      <c r="BI845" s="155"/>
      <c r="BJ845" s="155"/>
      <c r="BK845" s="155"/>
      <c r="BL845" s="155"/>
      <c r="BM845" s="155"/>
      <c r="BN845" s="155"/>
      <c r="BO845" s="155"/>
      <c r="BP845" s="155"/>
    </row>
    <row r="846" spans="1:68" ht="39" customHeight="1" x14ac:dyDescent="0.25">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20"/>
      <c r="AM846" s="20"/>
      <c r="AN846" s="155"/>
      <c r="AO846" s="155"/>
      <c r="AP846" s="155"/>
      <c r="AQ846" s="155"/>
      <c r="AR846" s="155"/>
      <c r="AS846" s="155"/>
      <c r="AT846" s="155"/>
      <c r="AU846" s="155"/>
      <c r="AV846" s="155"/>
      <c r="AW846" s="155"/>
      <c r="AX846" s="155"/>
      <c r="AY846" s="155"/>
      <c r="AZ846" s="155"/>
      <c r="BA846" s="155"/>
      <c r="BB846" s="155"/>
      <c r="BC846" s="155"/>
      <c r="BD846" s="155"/>
      <c r="BE846" s="155"/>
      <c r="BF846" s="155"/>
      <c r="BG846" s="155"/>
      <c r="BH846" s="155"/>
      <c r="BI846" s="155"/>
      <c r="BJ846" s="155"/>
      <c r="BK846" s="155"/>
      <c r="BL846" s="155"/>
      <c r="BM846" s="155"/>
      <c r="BN846" s="155"/>
      <c r="BO846" s="155"/>
      <c r="BP846" s="155"/>
    </row>
    <row r="847" spans="1:68" ht="39" customHeight="1" x14ac:dyDescent="0.25">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20"/>
      <c r="AM847" s="20"/>
      <c r="AN847" s="155"/>
      <c r="AO847" s="155"/>
      <c r="AP847" s="155"/>
      <c r="AQ847" s="155"/>
      <c r="AR847" s="155"/>
      <c r="AS847" s="155"/>
      <c r="AT847" s="155"/>
      <c r="AU847" s="155"/>
      <c r="AV847" s="155"/>
      <c r="AW847" s="155"/>
      <c r="AX847" s="155"/>
      <c r="AY847" s="155"/>
      <c r="AZ847" s="155"/>
      <c r="BA847" s="155"/>
      <c r="BB847" s="155"/>
      <c r="BC847" s="155"/>
      <c r="BD847" s="155"/>
      <c r="BE847" s="155"/>
      <c r="BF847" s="155"/>
      <c r="BG847" s="155"/>
      <c r="BH847" s="155"/>
      <c r="BI847" s="155"/>
      <c r="BJ847" s="155"/>
      <c r="BK847" s="155"/>
      <c r="BL847" s="155"/>
      <c r="BM847" s="155"/>
      <c r="BN847" s="155"/>
      <c r="BO847" s="155"/>
      <c r="BP847" s="155"/>
    </row>
    <row r="848" spans="1:68" ht="39" customHeight="1" x14ac:dyDescent="0.25">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20"/>
      <c r="AM848" s="20"/>
      <c r="AN848" s="155"/>
      <c r="AO848" s="155"/>
      <c r="AP848" s="155"/>
      <c r="AQ848" s="155"/>
      <c r="AR848" s="155"/>
      <c r="AS848" s="155"/>
      <c r="AT848" s="155"/>
      <c r="AU848" s="155"/>
      <c r="AV848" s="155"/>
      <c r="AW848" s="155"/>
      <c r="AX848" s="155"/>
      <c r="AY848" s="155"/>
      <c r="AZ848" s="155"/>
      <c r="BA848" s="155"/>
      <c r="BB848" s="155"/>
      <c r="BC848" s="155"/>
      <c r="BD848" s="155"/>
      <c r="BE848" s="155"/>
      <c r="BF848" s="155"/>
      <c r="BG848" s="155"/>
      <c r="BH848" s="155"/>
      <c r="BI848" s="155"/>
      <c r="BJ848" s="155"/>
      <c r="BK848" s="155"/>
      <c r="BL848" s="155"/>
      <c r="BM848" s="155"/>
      <c r="BN848" s="155"/>
      <c r="BO848" s="155"/>
      <c r="BP848" s="155"/>
    </row>
    <row r="849" spans="1:68" ht="39" customHeight="1" x14ac:dyDescent="0.25">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20"/>
      <c r="AM849" s="20"/>
      <c r="AN849" s="155"/>
      <c r="AO849" s="155"/>
      <c r="AP849" s="155"/>
      <c r="AQ849" s="155"/>
      <c r="AR849" s="155"/>
      <c r="AS849" s="155"/>
      <c r="AT849" s="155"/>
      <c r="AU849" s="155"/>
      <c r="AV849" s="155"/>
      <c r="AW849" s="155"/>
      <c r="AX849" s="155"/>
      <c r="AY849" s="155"/>
      <c r="AZ849" s="155"/>
      <c r="BA849" s="155"/>
      <c r="BB849" s="155"/>
      <c r="BC849" s="155"/>
      <c r="BD849" s="155"/>
      <c r="BE849" s="155"/>
      <c r="BF849" s="155"/>
      <c r="BG849" s="155"/>
      <c r="BH849" s="155"/>
      <c r="BI849" s="155"/>
      <c r="BJ849" s="155"/>
      <c r="BK849" s="155"/>
      <c r="BL849" s="155"/>
      <c r="BM849" s="155"/>
      <c r="BN849" s="155"/>
      <c r="BO849" s="155"/>
      <c r="BP849" s="155"/>
    </row>
    <row r="850" spans="1:68" ht="39" customHeight="1" x14ac:dyDescent="0.25">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20"/>
      <c r="AM850" s="20"/>
      <c r="AN850" s="155"/>
      <c r="AO850" s="155"/>
      <c r="AP850" s="155"/>
      <c r="AQ850" s="155"/>
      <c r="AR850" s="155"/>
      <c r="AS850" s="155"/>
      <c r="AT850" s="155"/>
      <c r="AU850" s="155"/>
      <c r="AV850" s="155"/>
      <c r="AW850" s="155"/>
      <c r="AX850" s="155"/>
      <c r="AY850" s="155"/>
      <c r="AZ850" s="155"/>
      <c r="BA850" s="155"/>
      <c r="BB850" s="155"/>
      <c r="BC850" s="155"/>
      <c r="BD850" s="155"/>
      <c r="BE850" s="155"/>
      <c r="BF850" s="155"/>
      <c r="BG850" s="155"/>
      <c r="BH850" s="155"/>
      <c r="BI850" s="155"/>
      <c r="BJ850" s="155"/>
      <c r="BK850" s="155"/>
      <c r="BL850" s="155"/>
      <c r="BM850" s="155"/>
      <c r="BN850" s="155"/>
      <c r="BO850" s="155"/>
      <c r="BP850" s="155"/>
    </row>
    <row r="851" spans="1:68" ht="39" customHeight="1" x14ac:dyDescent="0.25">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20"/>
      <c r="AM851" s="20"/>
      <c r="AN851" s="155"/>
      <c r="AO851" s="155"/>
      <c r="AP851" s="155"/>
      <c r="AQ851" s="155"/>
      <c r="AR851" s="155"/>
      <c r="AS851" s="155"/>
      <c r="AT851" s="155"/>
      <c r="AU851" s="155"/>
      <c r="AV851" s="155"/>
      <c r="AW851" s="155"/>
      <c r="AX851" s="155"/>
      <c r="AY851" s="155"/>
      <c r="AZ851" s="155"/>
      <c r="BA851" s="155"/>
      <c r="BB851" s="155"/>
      <c r="BC851" s="155"/>
      <c r="BD851" s="155"/>
      <c r="BE851" s="155"/>
      <c r="BF851" s="155"/>
      <c r="BG851" s="155"/>
      <c r="BH851" s="155"/>
      <c r="BI851" s="155"/>
      <c r="BJ851" s="155"/>
      <c r="BK851" s="155"/>
      <c r="BL851" s="155"/>
      <c r="BM851" s="155"/>
      <c r="BN851" s="155"/>
      <c r="BO851" s="155"/>
      <c r="BP851" s="155"/>
    </row>
    <row r="852" spans="1:68" ht="39" customHeight="1" x14ac:dyDescent="0.25">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20"/>
      <c r="AM852" s="20"/>
      <c r="AN852" s="155"/>
      <c r="AO852" s="155"/>
      <c r="AP852" s="155"/>
      <c r="AQ852" s="155"/>
      <c r="AR852" s="155"/>
      <c r="AS852" s="155"/>
      <c r="AT852" s="155"/>
      <c r="AU852" s="155"/>
      <c r="AV852" s="155"/>
      <c r="AW852" s="155"/>
      <c r="AX852" s="155"/>
      <c r="AY852" s="155"/>
      <c r="AZ852" s="155"/>
      <c r="BA852" s="155"/>
      <c r="BB852" s="155"/>
      <c r="BC852" s="155"/>
      <c r="BD852" s="155"/>
      <c r="BE852" s="155"/>
      <c r="BF852" s="155"/>
      <c r="BG852" s="155"/>
      <c r="BH852" s="155"/>
      <c r="BI852" s="155"/>
      <c r="BJ852" s="155"/>
      <c r="BK852" s="155"/>
      <c r="BL852" s="155"/>
      <c r="BM852" s="155"/>
      <c r="BN852" s="155"/>
      <c r="BO852" s="155"/>
      <c r="BP852" s="155"/>
    </row>
    <row r="853" spans="1:68" ht="39" customHeight="1" x14ac:dyDescent="0.25">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20"/>
      <c r="AM853" s="20"/>
      <c r="AN853" s="155"/>
      <c r="AO853" s="155"/>
      <c r="AP853" s="155"/>
      <c r="AQ853" s="155"/>
      <c r="AR853" s="155"/>
      <c r="AS853" s="155"/>
      <c r="AT853" s="155"/>
      <c r="AU853" s="155"/>
      <c r="AV853" s="155"/>
      <c r="AW853" s="155"/>
      <c r="AX853" s="155"/>
      <c r="AY853" s="155"/>
      <c r="AZ853" s="155"/>
      <c r="BA853" s="155"/>
      <c r="BB853" s="155"/>
      <c r="BC853" s="155"/>
      <c r="BD853" s="155"/>
      <c r="BE853" s="155"/>
      <c r="BF853" s="155"/>
      <c r="BG853" s="155"/>
      <c r="BH853" s="155"/>
      <c r="BI853" s="155"/>
      <c r="BJ853" s="155"/>
      <c r="BK853" s="155"/>
      <c r="BL853" s="155"/>
      <c r="BM853" s="155"/>
      <c r="BN853" s="155"/>
      <c r="BO853" s="155"/>
      <c r="BP853" s="155"/>
    </row>
    <row r="854" spans="1:68" ht="39" customHeight="1" x14ac:dyDescent="0.25">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20"/>
      <c r="AM854" s="20"/>
      <c r="AN854" s="155"/>
      <c r="AO854" s="155"/>
      <c r="AP854" s="155"/>
      <c r="AQ854" s="155"/>
      <c r="AR854" s="155"/>
      <c r="AS854" s="155"/>
      <c r="AT854" s="155"/>
      <c r="AU854" s="155"/>
      <c r="AV854" s="155"/>
      <c r="AW854" s="155"/>
      <c r="AX854" s="155"/>
      <c r="AY854" s="155"/>
      <c r="AZ854" s="155"/>
      <c r="BA854" s="155"/>
      <c r="BB854" s="155"/>
      <c r="BC854" s="155"/>
      <c r="BD854" s="155"/>
      <c r="BE854" s="155"/>
      <c r="BF854" s="155"/>
      <c r="BG854" s="155"/>
      <c r="BH854" s="155"/>
      <c r="BI854" s="155"/>
      <c r="BJ854" s="155"/>
      <c r="BK854" s="155"/>
      <c r="BL854" s="155"/>
      <c r="BM854" s="155"/>
      <c r="BN854" s="155"/>
      <c r="BO854" s="155"/>
      <c r="BP854" s="155"/>
    </row>
    <row r="855" spans="1:68" ht="39" customHeight="1" x14ac:dyDescent="0.25">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20"/>
      <c r="AM855" s="20"/>
      <c r="AN855" s="155"/>
      <c r="AO855" s="155"/>
      <c r="AP855" s="155"/>
      <c r="AQ855" s="155"/>
      <c r="AR855" s="155"/>
      <c r="AS855" s="155"/>
      <c r="AT855" s="155"/>
      <c r="AU855" s="155"/>
      <c r="AV855" s="155"/>
      <c r="AW855" s="155"/>
      <c r="AX855" s="155"/>
      <c r="AY855" s="155"/>
      <c r="AZ855" s="155"/>
      <c r="BA855" s="155"/>
      <c r="BB855" s="155"/>
      <c r="BC855" s="155"/>
      <c r="BD855" s="155"/>
      <c r="BE855" s="155"/>
      <c r="BF855" s="155"/>
      <c r="BG855" s="155"/>
      <c r="BH855" s="155"/>
      <c r="BI855" s="155"/>
      <c r="BJ855" s="155"/>
      <c r="BK855" s="155"/>
      <c r="BL855" s="155"/>
      <c r="BM855" s="155"/>
      <c r="BN855" s="155"/>
      <c r="BO855" s="155"/>
      <c r="BP855" s="155"/>
    </row>
    <row r="856" spans="1:68" ht="39" customHeight="1" x14ac:dyDescent="0.25">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20"/>
      <c r="AM856" s="20"/>
      <c r="AN856" s="155"/>
      <c r="AO856" s="155"/>
      <c r="AP856" s="155"/>
      <c r="AQ856" s="155"/>
      <c r="AR856" s="155"/>
      <c r="AS856" s="155"/>
      <c r="AT856" s="155"/>
      <c r="AU856" s="155"/>
      <c r="AV856" s="155"/>
      <c r="AW856" s="155"/>
      <c r="AX856" s="155"/>
      <c r="AY856" s="155"/>
      <c r="AZ856" s="155"/>
      <c r="BA856" s="155"/>
      <c r="BB856" s="155"/>
      <c r="BC856" s="155"/>
      <c r="BD856" s="155"/>
      <c r="BE856" s="155"/>
      <c r="BF856" s="155"/>
      <c r="BG856" s="155"/>
      <c r="BH856" s="155"/>
      <c r="BI856" s="155"/>
      <c r="BJ856" s="155"/>
      <c r="BK856" s="155"/>
      <c r="BL856" s="155"/>
      <c r="BM856" s="155"/>
      <c r="BN856" s="155"/>
      <c r="BO856" s="155"/>
      <c r="BP856" s="155"/>
    </row>
    <row r="857" spans="1:68" ht="39" customHeight="1" x14ac:dyDescent="0.25">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20"/>
      <c r="AM857" s="20"/>
      <c r="AN857" s="155"/>
      <c r="AO857" s="155"/>
      <c r="AP857" s="155"/>
      <c r="AQ857" s="155"/>
      <c r="AR857" s="155"/>
      <c r="AS857" s="155"/>
      <c r="AT857" s="155"/>
      <c r="AU857" s="155"/>
      <c r="AV857" s="155"/>
      <c r="AW857" s="155"/>
      <c r="AX857" s="155"/>
      <c r="AY857" s="155"/>
      <c r="AZ857" s="155"/>
      <c r="BA857" s="155"/>
      <c r="BB857" s="155"/>
      <c r="BC857" s="155"/>
      <c r="BD857" s="155"/>
      <c r="BE857" s="155"/>
      <c r="BF857" s="155"/>
      <c r="BG857" s="155"/>
      <c r="BH857" s="155"/>
      <c r="BI857" s="155"/>
      <c r="BJ857" s="155"/>
      <c r="BK857" s="155"/>
      <c r="BL857" s="155"/>
      <c r="BM857" s="155"/>
      <c r="BN857" s="155"/>
      <c r="BO857" s="155"/>
      <c r="BP857" s="155"/>
    </row>
    <row r="858" spans="1:68" ht="39" customHeight="1" x14ac:dyDescent="0.25">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20"/>
      <c r="AM858" s="20"/>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55"/>
      <c r="BK858" s="155"/>
      <c r="BL858" s="155"/>
      <c r="BM858" s="155"/>
      <c r="BN858" s="155"/>
      <c r="BO858" s="155"/>
      <c r="BP858" s="155"/>
    </row>
    <row r="859" spans="1:68" ht="39" customHeight="1" x14ac:dyDescent="0.25">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20"/>
      <c r="AM859" s="20"/>
      <c r="AN859" s="155"/>
      <c r="AO859" s="155"/>
      <c r="AP859" s="155"/>
      <c r="AQ859" s="155"/>
      <c r="AR859" s="155"/>
      <c r="AS859" s="155"/>
      <c r="AT859" s="155"/>
      <c r="AU859" s="155"/>
      <c r="AV859" s="155"/>
      <c r="AW859" s="155"/>
      <c r="AX859" s="155"/>
      <c r="AY859" s="155"/>
      <c r="AZ859" s="155"/>
      <c r="BA859" s="155"/>
      <c r="BB859" s="155"/>
      <c r="BC859" s="155"/>
      <c r="BD859" s="155"/>
      <c r="BE859" s="155"/>
      <c r="BF859" s="155"/>
      <c r="BG859" s="155"/>
      <c r="BH859" s="155"/>
      <c r="BI859" s="155"/>
      <c r="BJ859" s="155"/>
      <c r="BK859" s="155"/>
      <c r="BL859" s="155"/>
      <c r="BM859" s="155"/>
      <c r="BN859" s="155"/>
      <c r="BO859" s="155"/>
      <c r="BP859" s="155"/>
    </row>
    <row r="860" spans="1:68" ht="39" customHeight="1" x14ac:dyDescent="0.25">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20"/>
      <c r="AM860" s="20"/>
      <c r="AN860" s="155"/>
      <c r="AO860" s="155"/>
      <c r="AP860" s="155"/>
      <c r="AQ860" s="155"/>
      <c r="AR860" s="155"/>
      <c r="AS860" s="155"/>
      <c r="AT860" s="155"/>
      <c r="AU860" s="155"/>
      <c r="AV860" s="155"/>
      <c r="AW860" s="155"/>
      <c r="AX860" s="155"/>
      <c r="AY860" s="155"/>
      <c r="AZ860" s="155"/>
      <c r="BA860" s="155"/>
      <c r="BB860" s="155"/>
      <c r="BC860" s="155"/>
      <c r="BD860" s="155"/>
      <c r="BE860" s="155"/>
      <c r="BF860" s="155"/>
      <c r="BG860" s="155"/>
      <c r="BH860" s="155"/>
      <c r="BI860" s="155"/>
      <c r="BJ860" s="155"/>
      <c r="BK860" s="155"/>
      <c r="BL860" s="155"/>
      <c r="BM860" s="155"/>
      <c r="BN860" s="155"/>
      <c r="BO860" s="155"/>
      <c r="BP860" s="155"/>
    </row>
    <row r="861" spans="1:68" ht="39" customHeight="1" x14ac:dyDescent="0.25">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20"/>
      <c r="AM861" s="20"/>
      <c r="AN861" s="155"/>
      <c r="AO861" s="155"/>
      <c r="AP861" s="155"/>
      <c r="AQ861" s="155"/>
      <c r="AR861" s="155"/>
      <c r="AS861" s="155"/>
      <c r="AT861" s="155"/>
      <c r="AU861" s="155"/>
      <c r="AV861" s="155"/>
      <c r="AW861" s="155"/>
      <c r="AX861" s="155"/>
      <c r="AY861" s="155"/>
      <c r="AZ861" s="155"/>
      <c r="BA861" s="155"/>
      <c r="BB861" s="155"/>
      <c r="BC861" s="155"/>
      <c r="BD861" s="155"/>
      <c r="BE861" s="155"/>
      <c r="BF861" s="155"/>
      <c r="BG861" s="155"/>
      <c r="BH861" s="155"/>
      <c r="BI861" s="155"/>
      <c r="BJ861" s="155"/>
      <c r="BK861" s="155"/>
      <c r="BL861" s="155"/>
      <c r="BM861" s="155"/>
      <c r="BN861" s="155"/>
      <c r="BO861" s="155"/>
      <c r="BP861" s="155"/>
    </row>
    <row r="862" spans="1:68" ht="39" customHeight="1" x14ac:dyDescent="0.25">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20"/>
      <c r="AM862" s="20"/>
      <c r="AN862" s="155"/>
      <c r="AO862" s="155"/>
      <c r="AP862" s="155"/>
      <c r="AQ862" s="155"/>
      <c r="AR862" s="155"/>
      <c r="AS862" s="155"/>
      <c r="AT862" s="155"/>
      <c r="AU862" s="155"/>
      <c r="AV862" s="155"/>
      <c r="AW862" s="155"/>
      <c r="AX862" s="155"/>
      <c r="AY862" s="155"/>
      <c r="AZ862" s="155"/>
      <c r="BA862" s="155"/>
      <c r="BB862" s="155"/>
      <c r="BC862" s="155"/>
      <c r="BD862" s="155"/>
      <c r="BE862" s="155"/>
      <c r="BF862" s="155"/>
      <c r="BG862" s="155"/>
      <c r="BH862" s="155"/>
      <c r="BI862" s="155"/>
      <c r="BJ862" s="155"/>
      <c r="BK862" s="155"/>
      <c r="BL862" s="155"/>
      <c r="BM862" s="155"/>
      <c r="BN862" s="155"/>
      <c r="BO862" s="155"/>
      <c r="BP862" s="155"/>
    </row>
    <row r="863" spans="1:68" ht="39" customHeight="1" x14ac:dyDescent="0.25">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20"/>
      <c r="AM863" s="20"/>
      <c r="AN863" s="155"/>
      <c r="AO863" s="155"/>
      <c r="AP863" s="155"/>
      <c r="AQ863" s="155"/>
      <c r="AR863" s="155"/>
      <c r="AS863" s="155"/>
      <c r="AT863" s="155"/>
      <c r="AU863" s="155"/>
      <c r="AV863" s="155"/>
      <c r="AW863" s="155"/>
      <c r="AX863" s="155"/>
      <c r="AY863" s="155"/>
      <c r="AZ863" s="155"/>
      <c r="BA863" s="155"/>
      <c r="BB863" s="155"/>
      <c r="BC863" s="155"/>
      <c r="BD863" s="155"/>
      <c r="BE863" s="155"/>
      <c r="BF863" s="155"/>
      <c r="BG863" s="155"/>
      <c r="BH863" s="155"/>
      <c r="BI863" s="155"/>
      <c r="BJ863" s="155"/>
      <c r="BK863" s="155"/>
      <c r="BL863" s="155"/>
      <c r="BM863" s="155"/>
      <c r="BN863" s="155"/>
      <c r="BO863" s="155"/>
      <c r="BP863" s="155"/>
    </row>
    <row r="864" spans="1:68" ht="39" customHeight="1" x14ac:dyDescent="0.25">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20"/>
      <c r="AM864" s="20"/>
      <c r="AN864" s="155"/>
      <c r="AO864" s="155"/>
      <c r="AP864" s="155"/>
      <c r="AQ864" s="155"/>
      <c r="AR864" s="155"/>
      <c r="AS864" s="155"/>
      <c r="AT864" s="155"/>
      <c r="AU864" s="155"/>
      <c r="AV864" s="155"/>
      <c r="AW864" s="155"/>
      <c r="AX864" s="155"/>
      <c r="AY864" s="155"/>
      <c r="AZ864" s="155"/>
      <c r="BA864" s="155"/>
      <c r="BB864" s="155"/>
      <c r="BC864" s="155"/>
      <c r="BD864" s="155"/>
      <c r="BE864" s="155"/>
      <c r="BF864" s="155"/>
      <c r="BG864" s="155"/>
      <c r="BH864" s="155"/>
      <c r="BI864" s="155"/>
      <c r="BJ864" s="155"/>
      <c r="BK864" s="155"/>
      <c r="BL864" s="155"/>
      <c r="BM864" s="155"/>
      <c r="BN864" s="155"/>
      <c r="BO864" s="155"/>
      <c r="BP864" s="155"/>
    </row>
    <row r="865" spans="1:68" ht="39" customHeight="1" x14ac:dyDescent="0.25">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20"/>
      <c r="AM865" s="20"/>
      <c r="AN865" s="155"/>
      <c r="AO865" s="155"/>
      <c r="AP865" s="155"/>
      <c r="AQ865" s="155"/>
      <c r="AR865" s="155"/>
      <c r="AS865" s="155"/>
      <c r="AT865" s="155"/>
      <c r="AU865" s="155"/>
      <c r="AV865" s="155"/>
      <c r="AW865" s="155"/>
      <c r="AX865" s="155"/>
      <c r="AY865" s="155"/>
      <c r="AZ865" s="155"/>
      <c r="BA865" s="155"/>
      <c r="BB865" s="155"/>
      <c r="BC865" s="155"/>
      <c r="BD865" s="155"/>
      <c r="BE865" s="155"/>
      <c r="BF865" s="155"/>
      <c r="BG865" s="155"/>
      <c r="BH865" s="155"/>
      <c r="BI865" s="155"/>
      <c r="BJ865" s="155"/>
      <c r="BK865" s="155"/>
      <c r="BL865" s="155"/>
      <c r="BM865" s="155"/>
      <c r="BN865" s="155"/>
      <c r="BO865" s="155"/>
      <c r="BP865" s="155"/>
    </row>
    <row r="866" spans="1:68" ht="39" customHeight="1" x14ac:dyDescent="0.25">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20"/>
      <c r="AM866" s="20"/>
      <c r="AN866" s="155"/>
      <c r="AO866" s="155"/>
      <c r="AP866" s="155"/>
      <c r="AQ866" s="155"/>
      <c r="AR866" s="155"/>
      <c r="AS866" s="155"/>
      <c r="AT866" s="155"/>
      <c r="AU866" s="155"/>
      <c r="AV866" s="155"/>
      <c r="AW866" s="155"/>
      <c r="AX866" s="155"/>
      <c r="AY866" s="155"/>
      <c r="AZ866" s="155"/>
      <c r="BA866" s="155"/>
      <c r="BB866" s="155"/>
      <c r="BC866" s="155"/>
      <c r="BD866" s="155"/>
      <c r="BE866" s="155"/>
      <c r="BF866" s="155"/>
      <c r="BG866" s="155"/>
      <c r="BH866" s="155"/>
      <c r="BI866" s="155"/>
      <c r="BJ866" s="155"/>
      <c r="BK866" s="155"/>
      <c r="BL866" s="155"/>
      <c r="BM866" s="155"/>
      <c r="BN866" s="155"/>
      <c r="BO866" s="155"/>
      <c r="BP866" s="155"/>
    </row>
    <row r="867" spans="1:68" ht="39" customHeight="1" x14ac:dyDescent="0.25">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20"/>
      <c r="AM867" s="20"/>
      <c r="AN867" s="155"/>
      <c r="AO867" s="155"/>
      <c r="AP867" s="155"/>
      <c r="AQ867" s="155"/>
      <c r="AR867" s="155"/>
      <c r="AS867" s="155"/>
      <c r="AT867" s="155"/>
      <c r="AU867" s="155"/>
      <c r="AV867" s="155"/>
      <c r="AW867" s="155"/>
      <c r="AX867" s="155"/>
      <c r="AY867" s="155"/>
      <c r="AZ867" s="155"/>
      <c r="BA867" s="155"/>
      <c r="BB867" s="155"/>
      <c r="BC867" s="155"/>
      <c r="BD867" s="155"/>
      <c r="BE867" s="155"/>
      <c r="BF867" s="155"/>
      <c r="BG867" s="155"/>
      <c r="BH867" s="155"/>
      <c r="BI867" s="155"/>
      <c r="BJ867" s="155"/>
      <c r="BK867" s="155"/>
      <c r="BL867" s="155"/>
      <c r="BM867" s="155"/>
      <c r="BN867" s="155"/>
      <c r="BO867" s="155"/>
      <c r="BP867" s="155"/>
    </row>
    <row r="868" spans="1:68" ht="39" customHeight="1" x14ac:dyDescent="0.25">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20"/>
      <c r="AM868" s="20"/>
      <c r="AN868" s="155"/>
      <c r="AO868" s="155"/>
      <c r="AP868" s="155"/>
      <c r="AQ868" s="155"/>
      <c r="AR868" s="155"/>
      <c r="AS868" s="155"/>
      <c r="AT868" s="155"/>
      <c r="AU868" s="155"/>
      <c r="AV868" s="155"/>
      <c r="AW868" s="155"/>
      <c r="AX868" s="155"/>
      <c r="AY868" s="155"/>
      <c r="AZ868" s="155"/>
      <c r="BA868" s="155"/>
      <c r="BB868" s="155"/>
      <c r="BC868" s="155"/>
      <c r="BD868" s="155"/>
      <c r="BE868" s="155"/>
      <c r="BF868" s="155"/>
      <c r="BG868" s="155"/>
      <c r="BH868" s="155"/>
      <c r="BI868" s="155"/>
      <c r="BJ868" s="155"/>
      <c r="BK868" s="155"/>
      <c r="BL868" s="155"/>
      <c r="BM868" s="155"/>
      <c r="BN868" s="155"/>
      <c r="BO868" s="155"/>
      <c r="BP868" s="155"/>
    </row>
    <row r="869" spans="1:68" ht="39" customHeight="1" x14ac:dyDescent="0.25">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20"/>
      <c r="AM869" s="20"/>
      <c r="AN869" s="155"/>
      <c r="AO869" s="155"/>
      <c r="AP869" s="155"/>
      <c r="AQ869" s="155"/>
      <c r="AR869" s="155"/>
      <c r="AS869" s="155"/>
      <c r="AT869" s="155"/>
      <c r="AU869" s="155"/>
      <c r="AV869" s="155"/>
      <c r="AW869" s="155"/>
      <c r="AX869" s="155"/>
      <c r="AY869" s="155"/>
      <c r="AZ869" s="155"/>
      <c r="BA869" s="155"/>
      <c r="BB869" s="155"/>
      <c r="BC869" s="155"/>
      <c r="BD869" s="155"/>
      <c r="BE869" s="155"/>
      <c r="BF869" s="155"/>
      <c r="BG869" s="155"/>
      <c r="BH869" s="155"/>
      <c r="BI869" s="155"/>
      <c r="BJ869" s="155"/>
      <c r="BK869" s="155"/>
      <c r="BL869" s="155"/>
      <c r="BM869" s="155"/>
      <c r="BN869" s="155"/>
      <c r="BO869" s="155"/>
      <c r="BP869" s="155"/>
    </row>
    <row r="870" spans="1:68" ht="39" customHeight="1" x14ac:dyDescent="0.25">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20"/>
      <c r="AM870" s="20"/>
      <c r="AN870" s="155"/>
      <c r="AO870" s="155"/>
      <c r="AP870" s="155"/>
      <c r="AQ870" s="155"/>
      <c r="AR870" s="155"/>
      <c r="AS870" s="155"/>
      <c r="AT870" s="155"/>
      <c r="AU870" s="155"/>
      <c r="AV870" s="155"/>
      <c r="AW870" s="155"/>
      <c r="AX870" s="155"/>
      <c r="AY870" s="155"/>
      <c r="AZ870" s="155"/>
      <c r="BA870" s="155"/>
      <c r="BB870" s="155"/>
      <c r="BC870" s="155"/>
      <c r="BD870" s="155"/>
      <c r="BE870" s="155"/>
      <c r="BF870" s="155"/>
      <c r="BG870" s="155"/>
      <c r="BH870" s="155"/>
      <c r="BI870" s="155"/>
      <c r="BJ870" s="155"/>
      <c r="BK870" s="155"/>
      <c r="BL870" s="155"/>
      <c r="BM870" s="155"/>
      <c r="BN870" s="155"/>
      <c r="BO870" s="155"/>
      <c r="BP870" s="155"/>
    </row>
    <row r="871" spans="1:68" ht="39" customHeight="1" x14ac:dyDescent="0.25">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20"/>
      <c r="AM871" s="20"/>
      <c r="AN871" s="155"/>
      <c r="AO871" s="155"/>
      <c r="AP871" s="155"/>
      <c r="AQ871" s="155"/>
      <c r="AR871" s="155"/>
      <c r="AS871" s="155"/>
      <c r="AT871" s="155"/>
      <c r="AU871" s="155"/>
      <c r="AV871" s="155"/>
      <c r="AW871" s="155"/>
      <c r="AX871" s="155"/>
      <c r="AY871" s="155"/>
      <c r="AZ871" s="155"/>
      <c r="BA871" s="155"/>
      <c r="BB871" s="155"/>
      <c r="BC871" s="155"/>
      <c r="BD871" s="155"/>
      <c r="BE871" s="155"/>
      <c r="BF871" s="155"/>
      <c r="BG871" s="155"/>
      <c r="BH871" s="155"/>
      <c r="BI871" s="155"/>
      <c r="BJ871" s="155"/>
      <c r="BK871" s="155"/>
      <c r="BL871" s="155"/>
      <c r="BM871" s="155"/>
      <c r="BN871" s="155"/>
      <c r="BO871" s="155"/>
      <c r="BP871" s="155"/>
    </row>
    <row r="872" spans="1:68" ht="39" customHeight="1" x14ac:dyDescent="0.25">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20"/>
      <c r="AM872" s="20"/>
      <c r="AN872" s="155"/>
      <c r="AO872" s="155"/>
      <c r="AP872" s="155"/>
      <c r="AQ872" s="155"/>
      <c r="AR872" s="155"/>
      <c r="AS872" s="155"/>
      <c r="AT872" s="155"/>
      <c r="AU872" s="155"/>
      <c r="AV872" s="155"/>
      <c r="AW872" s="155"/>
      <c r="AX872" s="155"/>
      <c r="AY872" s="155"/>
      <c r="AZ872" s="155"/>
      <c r="BA872" s="155"/>
      <c r="BB872" s="155"/>
      <c r="BC872" s="155"/>
      <c r="BD872" s="155"/>
      <c r="BE872" s="155"/>
      <c r="BF872" s="155"/>
      <c r="BG872" s="155"/>
      <c r="BH872" s="155"/>
      <c r="BI872" s="155"/>
      <c r="BJ872" s="155"/>
      <c r="BK872" s="155"/>
      <c r="BL872" s="155"/>
      <c r="BM872" s="155"/>
      <c r="BN872" s="155"/>
      <c r="BO872" s="155"/>
      <c r="BP872" s="155"/>
    </row>
    <row r="873" spans="1:68" ht="39" customHeight="1" x14ac:dyDescent="0.25">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20"/>
      <c r="AM873" s="20"/>
      <c r="AN873" s="155"/>
      <c r="AO873" s="155"/>
      <c r="AP873" s="155"/>
      <c r="AQ873" s="155"/>
      <c r="AR873" s="155"/>
      <c r="AS873" s="155"/>
      <c r="AT873" s="155"/>
      <c r="AU873" s="155"/>
      <c r="AV873" s="155"/>
      <c r="AW873" s="155"/>
      <c r="AX873" s="155"/>
      <c r="AY873" s="155"/>
      <c r="AZ873" s="155"/>
      <c r="BA873" s="155"/>
      <c r="BB873" s="155"/>
      <c r="BC873" s="155"/>
      <c r="BD873" s="155"/>
      <c r="BE873" s="155"/>
      <c r="BF873" s="155"/>
      <c r="BG873" s="155"/>
      <c r="BH873" s="155"/>
      <c r="BI873" s="155"/>
      <c r="BJ873" s="155"/>
      <c r="BK873" s="155"/>
      <c r="BL873" s="155"/>
      <c r="BM873" s="155"/>
      <c r="BN873" s="155"/>
      <c r="BO873" s="155"/>
      <c r="BP873" s="155"/>
    </row>
    <row r="874" spans="1:68" ht="39" customHeight="1" x14ac:dyDescent="0.25">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20"/>
      <c r="AM874" s="20"/>
      <c r="AN874" s="155"/>
      <c r="AO874" s="155"/>
      <c r="AP874" s="155"/>
      <c r="AQ874" s="155"/>
      <c r="AR874" s="155"/>
      <c r="AS874" s="155"/>
      <c r="AT874" s="155"/>
      <c r="AU874" s="155"/>
      <c r="AV874" s="155"/>
      <c r="AW874" s="155"/>
      <c r="AX874" s="155"/>
      <c r="AY874" s="155"/>
      <c r="AZ874" s="155"/>
      <c r="BA874" s="155"/>
      <c r="BB874" s="155"/>
      <c r="BC874" s="155"/>
      <c r="BD874" s="155"/>
      <c r="BE874" s="155"/>
      <c r="BF874" s="155"/>
      <c r="BG874" s="155"/>
      <c r="BH874" s="155"/>
      <c r="BI874" s="155"/>
      <c r="BJ874" s="155"/>
      <c r="BK874" s="155"/>
      <c r="BL874" s="155"/>
      <c r="BM874" s="155"/>
      <c r="BN874" s="155"/>
      <c r="BO874" s="155"/>
      <c r="BP874" s="155"/>
    </row>
    <row r="875" spans="1:68" ht="39" customHeight="1" x14ac:dyDescent="0.25">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20"/>
      <c r="AM875" s="20"/>
      <c r="AN875" s="155"/>
      <c r="AO875" s="155"/>
      <c r="AP875" s="155"/>
      <c r="AQ875" s="155"/>
      <c r="AR875" s="155"/>
      <c r="AS875" s="155"/>
      <c r="AT875" s="155"/>
      <c r="AU875" s="155"/>
      <c r="AV875" s="155"/>
      <c r="AW875" s="155"/>
      <c r="AX875" s="155"/>
      <c r="AY875" s="155"/>
      <c r="AZ875" s="155"/>
      <c r="BA875" s="155"/>
      <c r="BB875" s="155"/>
      <c r="BC875" s="155"/>
      <c r="BD875" s="155"/>
      <c r="BE875" s="155"/>
      <c r="BF875" s="155"/>
      <c r="BG875" s="155"/>
      <c r="BH875" s="155"/>
      <c r="BI875" s="155"/>
      <c r="BJ875" s="155"/>
      <c r="BK875" s="155"/>
      <c r="BL875" s="155"/>
      <c r="BM875" s="155"/>
      <c r="BN875" s="155"/>
      <c r="BO875" s="155"/>
      <c r="BP875" s="155"/>
    </row>
    <row r="876" spans="1:68" ht="39" customHeight="1" x14ac:dyDescent="0.25">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20"/>
      <c r="AM876" s="20"/>
      <c r="AN876" s="155"/>
      <c r="AO876" s="155"/>
      <c r="AP876" s="155"/>
      <c r="AQ876" s="155"/>
      <c r="AR876" s="155"/>
      <c r="AS876" s="155"/>
      <c r="AT876" s="155"/>
      <c r="AU876" s="155"/>
      <c r="AV876" s="155"/>
      <c r="AW876" s="155"/>
      <c r="AX876" s="155"/>
      <c r="AY876" s="155"/>
      <c r="AZ876" s="155"/>
      <c r="BA876" s="155"/>
      <c r="BB876" s="155"/>
      <c r="BC876" s="155"/>
      <c r="BD876" s="155"/>
      <c r="BE876" s="155"/>
      <c r="BF876" s="155"/>
      <c r="BG876" s="155"/>
      <c r="BH876" s="155"/>
      <c r="BI876" s="155"/>
      <c r="BJ876" s="155"/>
      <c r="BK876" s="155"/>
      <c r="BL876" s="155"/>
      <c r="BM876" s="155"/>
      <c r="BN876" s="155"/>
      <c r="BO876" s="155"/>
      <c r="BP876" s="155"/>
    </row>
    <row r="877" spans="1:68" ht="39" customHeight="1" x14ac:dyDescent="0.25">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20"/>
      <c r="AM877" s="20"/>
      <c r="AN877" s="155"/>
      <c r="AO877" s="155"/>
      <c r="AP877" s="155"/>
      <c r="AQ877" s="155"/>
      <c r="AR877" s="155"/>
      <c r="AS877" s="155"/>
      <c r="AT877" s="155"/>
      <c r="AU877" s="155"/>
      <c r="AV877" s="155"/>
      <c r="AW877" s="155"/>
      <c r="AX877" s="155"/>
      <c r="AY877" s="155"/>
      <c r="AZ877" s="155"/>
      <c r="BA877" s="155"/>
      <c r="BB877" s="155"/>
      <c r="BC877" s="155"/>
      <c r="BD877" s="155"/>
      <c r="BE877" s="155"/>
      <c r="BF877" s="155"/>
      <c r="BG877" s="155"/>
      <c r="BH877" s="155"/>
      <c r="BI877" s="155"/>
      <c r="BJ877" s="155"/>
      <c r="BK877" s="155"/>
      <c r="BL877" s="155"/>
      <c r="BM877" s="155"/>
      <c r="BN877" s="155"/>
      <c r="BO877" s="155"/>
      <c r="BP877" s="155"/>
    </row>
    <row r="878" spans="1:68" ht="39" customHeight="1" x14ac:dyDescent="0.25">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20"/>
      <c r="AM878" s="20"/>
      <c r="AN878" s="155"/>
      <c r="AO878" s="155"/>
      <c r="AP878" s="155"/>
      <c r="AQ878" s="155"/>
      <c r="AR878" s="155"/>
      <c r="AS878" s="155"/>
      <c r="AT878" s="155"/>
      <c r="AU878" s="155"/>
      <c r="AV878" s="155"/>
      <c r="AW878" s="155"/>
      <c r="AX878" s="155"/>
      <c r="AY878" s="155"/>
      <c r="AZ878" s="155"/>
      <c r="BA878" s="155"/>
      <c r="BB878" s="155"/>
      <c r="BC878" s="155"/>
      <c r="BD878" s="155"/>
      <c r="BE878" s="155"/>
      <c r="BF878" s="155"/>
      <c r="BG878" s="155"/>
      <c r="BH878" s="155"/>
      <c r="BI878" s="155"/>
      <c r="BJ878" s="155"/>
      <c r="BK878" s="155"/>
      <c r="BL878" s="155"/>
      <c r="BM878" s="155"/>
      <c r="BN878" s="155"/>
      <c r="BO878" s="155"/>
      <c r="BP878" s="155"/>
    </row>
    <row r="879" spans="1:68" ht="39" customHeight="1" x14ac:dyDescent="0.25">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20"/>
      <c r="AM879" s="20"/>
      <c r="AN879" s="155"/>
      <c r="AO879" s="155"/>
      <c r="AP879" s="155"/>
      <c r="AQ879" s="155"/>
      <c r="AR879" s="155"/>
      <c r="AS879" s="155"/>
      <c r="AT879" s="155"/>
      <c r="AU879" s="155"/>
      <c r="AV879" s="155"/>
      <c r="AW879" s="155"/>
      <c r="AX879" s="155"/>
      <c r="AY879" s="155"/>
      <c r="AZ879" s="155"/>
      <c r="BA879" s="155"/>
      <c r="BB879" s="155"/>
      <c r="BC879" s="155"/>
      <c r="BD879" s="155"/>
      <c r="BE879" s="155"/>
      <c r="BF879" s="155"/>
      <c r="BG879" s="155"/>
      <c r="BH879" s="155"/>
      <c r="BI879" s="155"/>
      <c r="BJ879" s="155"/>
      <c r="BK879" s="155"/>
      <c r="BL879" s="155"/>
      <c r="BM879" s="155"/>
      <c r="BN879" s="155"/>
      <c r="BO879" s="155"/>
      <c r="BP879" s="155"/>
    </row>
    <row r="880" spans="1:68" ht="39" customHeight="1" x14ac:dyDescent="0.25">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20"/>
      <c r="AM880" s="20"/>
      <c r="AN880" s="155"/>
      <c r="AO880" s="155"/>
      <c r="AP880" s="155"/>
      <c r="AQ880" s="155"/>
      <c r="AR880" s="155"/>
      <c r="AS880" s="155"/>
      <c r="AT880" s="155"/>
      <c r="AU880" s="155"/>
      <c r="AV880" s="155"/>
      <c r="AW880" s="155"/>
      <c r="AX880" s="155"/>
      <c r="AY880" s="155"/>
      <c r="AZ880" s="155"/>
      <c r="BA880" s="155"/>
      <c r="BB880" s="155"/>
      <c r="BC880" s="155"/>
      <c r="BD880" s="155"/>
      <c r="BE880" s="155"/>
      <c r="BF880" s="155"/>
      <c r="BG880" s="155"/>
      <c r="BH880" s="155"/>
      <c r="BI880" s="155"/>
      <c r="BJ880" s="155"/>
      <c r="BK880" s="155"/>
      <c r="BL880" s="155"/>
      <c r="BM880" s="155"/>
      <c r="BN880" s="155"/>
      <c r="BO880" s="155"/>
      <c r="BP880" s="155"/>
    </row>
    <row r="881" spans="1:68" ht="39" customHeight="1" x14ac:dyDescent="0.25">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20"/>
      <c r="AM881" s="20"/>
      <c r="AN881" s="155"/>
      <c r="AO881" s="155"/>
      <c r="AP881" s="155"/>
      <c r="AQ881" s="155"/>
      <c r="AR881" s="155"/>
      <c r="AS881" s="155"/>
      <c r="AT881" s="155"/>
      <c r="AU881" s="155"/>
      <c r="AV881" s="155"/>
      <c r="AW881" s="155"/>
      <c r="AX881" s="155"/>
      <c r="AY881" s="155"/>
      <c r="AZ881" s="155"/>
      <c r="BA881" s="155"/>
      <c r="BB881" s="155"/>
      <c r="BC881" s="155"/>
      <c r="BD881" s="155"/>
      <c r="BE881" s="155"/>
      <c r="BF881" s="155"/>
      <c r="BG881" s="155"/>
      <c r="BH881" s="155"/>
      <c r="BI881" s="155"/>
      <c r="BJ881" s="155"/>
      <c r="BK881" s="155"/>
      <c r="BL881" s="155"/>
      <c r="BM881" s="155"/>
      <c r="BN881" s="155"/>
      <c r="BO881" s="155"/>
      <c r="BP881" s="155"/>
    </row>
    <row r="882" spans="1:68" ht="39" customHeight="1" x14ac:dyDescent="0.25">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20"/>
      <c r="AM882" s="20"/>
      <c r="AN882" s="155"/>
      <c r="AO882" s="155"/>
      <c r="AP882" s="155"/>
      <c r="AQ882" s="155"/>
      <c r="AR882" s="155"/>
      <c r="AS882" s="155"/>
      <c r="AT882" s="155"/>
      <c r="AU882" s="155"/>
      <c r="AV882" s="155"/>
      <c r="AW882" s="155"/>
      <c r="AX882" s="155"/>
      <c r="AY882" s="155"/>
      <c r="AZ882" s="155"/>
      <c r="BA882" s="155"/>
      <c r="BB882" s="155"/>
      <c r="BC882" s="155"/>
      <c r="BD882" s="155"/>
      <c r="BE882" s="155"/>
      <c r="BF882" s="155"/>
      <c r="BG882" s="155"/>
      <c r="BH882" s="155"/>
      <c r="BI882" s="155"/>
      <c r="BJ882" s="155"/>
      <c r="BK882" s="155"/>
      <c r="BL882" s="155"/>
      <c r="BM882" s="155"/>
      <c r="BN882" s="155"/>
      <c r="BO882" s="155"/>
      <c r="BP882" s="155"/>
    </row>
    <row r="883" spans="1:68" ht="39" customHeight="1" x14ac:dyDescent="0.25">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20"/>
      <c r="AM883" s="20"/>
      <c r="AN883" s="155"/>
      <c r="AO883" s="155"/>
      <c r="AP883" s="155"/>
      <c r="AQ883" s="155"/>
      <c r="AR883" s="155"/>
      <c r="AS883" s="155"/>
      <c r="AT883" s="155"/>
      <c r="AU883" s="155"/>
      <c r="AV883" s="155"/>
      <c r="AW883" s="155"/>
      <c r="AX883" s="155"/>
      <c r="AY883" s="155"/>
      <c r="AZ883" s="155"/>
      <c r="BA883" s="155"/>
      <c r="BB883" s="155"/>
      <c r="BC883" s="155"/>
      <c r="BD883" s="155"/>
      <c r="BE883" s="155"/>
      <c r="BF883" s="155"/>
      <c r="BG883" s="155"/>
      <c r="BH883" s="155"/>
      <c r="BI883" s="155"/>
      <c r="BJ883" s="155"/>
      <c r="BK883" s="155"/>
      <c r="BL883" s="155"/>
      <c r="BM883" s="155"/>
      <c r="BN883" s="155"/>
      <c r="BO883" s="155"/>
      <c r="BP883" s="155"/>
    </row>
    <row r="884" spans="1:68" ht="39" customHeight="1" x14ac:dyDescent="0.25">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20"/>
      <c r="AM884" s="20"/>
      <c r="AN884" s="155"/>
      <c r="AO884" s="155"/>
      <c r="AP884" s="155"/>
      <c r="AQ884" s="155"/>
      <c r="AR884" s="155"/>
      <c r="AS884" s="155"/>
      <c r="AT884" s="155"/>
      <c r="AU884" s="155"/>
      <c r="AV884" s="155"/>
      <c r="AW884" s="155"/>
      <c r="AX884" s="155"/>
      <c r="AY884" s="155"/>
      <c r="AZ884" s="155"/>
      <c r="BA884" s="155"/>
      <c r="BB884" s="155"/>
      <c r="BC884" s="155"/>
      <c r="BD884" s="155"/>
      <c r="BE884" s="155"/>
      <c r="BF884" s="155"/>
      <c r="BG884" s="155"/>
      <c r="BH884" s="155"/>
      <c r="BI884" s="155"/>
      <c r="BJ884" s="155"/>
      <c r="BK884" s="155"/>
      <c r="BL884" s="155"/>
      <c r="BM884" s="155"/>
      <c r="BN884" s="155"/>
      <c r="BO884" s="155"/>
      <c r="BP884" s="155"/>
    </row>
    <row r="885" spans="1:68" ht="39" customHeight="1" x14ac:dyDescent="0.25">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20"/>
      <c r="AM885" s="20"/>
      <c r="AN885" s="155"/>
      <c r="AO885" s="155"/>
      <c r="AP885" s="155"/>
      <c r="AQ885" s="155"/>
      <c r="AR885" s="155"/>
      <c r="AS885" s="155"/>
      <c r="AT885" s="155"/>
      <c r="AU885" s="155"/>
      <c r="AV885" s="155"/>
      <c r="AW885" s="155"/>
      <c r="AX885" s="155"/>
      <c r="AY885" s="155"/>
      <c r="AZ885" s="155"/>
      <c r="BA885" s="155"/>
      <c r="BB885" s="155"/>
      <c r="BC885" s="155"/>
      <c r="BD885" s="155"/>
      <c r="BE885" s="155"/>
      <c r="BF885" s="155"/>
      <c r="BG885" s="155"/>
      <c r="BH885" s="155"/>
      <c r="BI885" s="155"/>
      <c r="BJ885" s="155"/>
      <c r="BK885" s="155"/>
      <c r="BL885" s="155"/>
      <c r="BM885" s="155"/>
      <c r="BN885" s="155"/>
      <c r="BO885" s="155"/>
      <c r="BP885" s="155"/>
    </row>
    <row r="886" spans="1:68" ht="39" customHeight="1" x14ac:dyDescent="0.25">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20"/>
      <c r="AM886" s="20"/>
      <c r="AN886" s="155"/>
      <c r="AO886" s="155"/>
      <c r="AP886" s="155"/>
      <c r="AQ886" s="155"/>
      <c r="AR886" s="155"/>
      <c r="AS886" s="155"/>
      <c r="AT886" s="155"/>
      <c r="AU886" s="155"/>
      <c r="AV886" s="155"/>
      <c r="AW886" s="155"/>
      <c r="AX886" s="155"/>
      <c r="AY886" s="155"/>
      <c r="AZ886" s="155"/>
      <c r="BA886" s="155"/>
      <c r="BB886" s="155"/>
      <c r="BC886" s="155"/>
      <c r="BD886" s="155"/>
      <c r="BE886" s="155"/>
      <c r="BF886" s="155"/>
      <c r="BG886" s="155"/>
      <c r="BH886" s="155"/>
      <c r="BI886" s="155"/>
      <c r="BJ886" s="155"/>
      <c r="BK886" s="155"/>
      <c r="BL886" s="155"/>
      <c r="BM886" s="155"/>
      <c r="BN886" s="155"/>
      <c r="BO886" s="155"/>
      <c r="BP886" s="155"/>
    </row>
    <row r="887" spans="1:68" ht="39" customHeight="1" x14ac:dyDescent="0.25">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20"/>
      <c r="AM887" s="20"/>
      <c r="AN887" s="155"/>
      <c r="AO887" s="155"/>
      <c r="AP887" s="155"/>
      <c r="AQ887" s="155"/>
      <c r="AR887" s="155"/>
      <c r="AS887" s="155"/>
      <c r="AT887" s="155"/>
      <c r="AU887" s="155"/>
      <c r="AV887" s="155"/>
      <c r="AW887" s="155"/>
      <c r="AX887" s="155"/>
      <c r="AY887" s="155"/>
      <c r="AZ887" s="155"/>
      <c r="BA887" s="155"/>
      <c r="BB887" s="155"/>
      <c r="BC887" s="155"/>
      <c r="BD887" s="155"/>
      <c r="BE887" s="155"/>
      <c r="BF887" s="155"/>
      <c r="BG887" s="155"/>
      <c r="BH887" s="155"/>
      <c r="BI887" s="155"/>
      <c r="BJ887" s="155"/>
      <c r="BK887" s="155"/>
      <c r="BL887" s="155"/>
      <c r="BM887" s="155"/>
      <c r="BN887" s="155"/>
      <c r="BO887" s="155"/>
      <c r="BP887" s="155"/>
    </row>
    <row r="888" spans="1:68" ht="39" customHeight="1" x14ac:dyDescent="0.25">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20"/>
      <c r="AM888" s="20"/>
      <c r="AN888" s="155"/>
      <c r="AO888" s="155"/>
      <c r="AP888" s="155"/>
      <c r="AQ888" s="155"/>
      <c r="AR888" s="155"/>
      <c r="AS888" s="155"/>
      <c r="AT888" s="155"/>
      <c r="AU888" s="155"/>
      <c r="AV888" s="155"/>
      <c r="AW888" s="155"/>
      <c r="AX888" s="155"/>
      <c r="AY888" s="155"/>
      <c r="AZ888" s="155"/>
      <c r="BA888" s="155"/>
      <c r="BB888" s="155"/>
      <c r="BC888" s="155"/>
      <c r="BD888" s="155"/>
      <c r="BE888" s="155"/>
      <c r="BF888" s="155"/>
      <c r="BG888" s="155"/>
      <c r="BH888" s="155"/>
      <c r="BI888" s="155"/>
      <c r="BJ888" s="155"/>
      <c r="BK888" s="155"/>
      <c r="BL888" s="155"/>
      <c r="BM888" s="155"/>
      <c r="BN888" s="155"/>
      <c r="BO888" s="155"/>
      <c r="BP888" s="155"/>
    </row>
    <row r="889" spans="1:68" ht="39" customHeight="1" x14ac:dyDescent="0.25">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20"/>
      <c r="AM889" s="20"/>
      <c r="AN889" s="155"/>
      <c r="AO889" s="155"/>
      <c r="AP889" s="155"/>
      <c r="AQ889" s="155"/>
      <c r="AR889" s="155"/>
      <c r="AS889" s="155"/>
      <c r="AT889" s="155"/>
      <c r="AU889" s="155"/>
      <c r="AV889" s="155"/>
      <c r="AW889" s="155"/>
      <c r="AX889" s="155"/>
      <c r="AY889" s="155"/>
      <c r="AZ889" s="155"/>
      <c r="BA889" s="155"/>
      <c r="BB889" s="155"/>
      <c r="BC889" s="155"/>
      <c r="BD889" s="155"/>
      <c r="BE889" s="155"/>
      <c r="BF889" s="155"/>
      <c r="BG889" s="155"/>
      <c r="BH889" s="155"/>
      <c r="BI889" s="155"/>
      <c r="BJ889" s="155"/>
      <c r="BK889" s="155"/>
      <c r="BL889" s="155"/>
      <c r="BM889" s="155"/>
      <c r="BN889" s="155"/>
      <c r="BO889" s="155"/>
      <c r="BP889" s="155"/>
    </row>
    <row r="890" spans="1:68" ht="39" customHeight="1" x14ac:dyDescent="0.25">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20"/>
      <c r="AM890" s="20"/>
      <c r="AN890" s="155"/>
      <c r="AO890" s="155"/>
      <c r="AP890" s="155"/>
      <c r="AQ890" s="155"/>
      <c r="AR890" s="155"/>
      <c r="AS890" s="155"/>
      <c r="AT890" s="155"/>
      <c r="AU890" s="155"/>
      <c r="AV890" s="155"/>
      <c r="AW890" s="155"/>
      <c r="AX890" s="155"/>
      <c r="AY890" s="155"/>
      <c r="AZ890" s="155"/>
      <c r="BA890" s="155"/>
      <c r="BB890" s="155"/>
      <c r="BC890" s="155"/>
      <c r="BD890" s="155"/>
      <c r="BE890" s="155"/>
      <c r="BF890" s="155"/>
      <c r="BG890" s="155"/>
      <c r="BH890" s="155"/>
      <c r="BI890" s="155"/>
      <c r="BJ890" s="155"/>
      <c r="BK890" s="155"/>
      <c r="BL890" s="155"/>
      <c r="BM890" s="155"/>
      <c r="BN890" s="155"/>
      <c r="BO890" s="155"/>
      <c r="BP890" s="155"/>
    </row>
    <row r="891" spans="1:68" ht="39" customHeight="1" x14ac:dyDescent="0.25">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20"/>
      <c r="AM891" s="20"/>
      <c r="AN891" s="155"/>
      <c r="AO891" s="155"/>
      <c r="AP891" s="155"/>
      <c r="AQ891" s="155"/>
      <c r="AR891" s="155"/>
      <c r="AS891" s="155"/>
      <c r="AT891" s="155"/>
      <c r="AU891" s="155"/>
      <c r="AV891" s="155"/>
      <c r="AW891" s="155"/>
      <c r="AX891" s="155"/>
      <c r="AY891" s="155"/>
      <c r="AZ891" s="155"/>
      <c r="BA891" s="155"/>
      <c r="BB891" s="155"/>
      <c r="BC891" s="155"/>
      <c r="BD891" s="155"/>
      <c r="BE891" s="155"/>
      <c r="BF891" s="155"/>
      <c r="BG891" s="155"/>
      <c r="BH891" s="155"/>
      <c r="BI891" s="155"/>
      <c r="BJ891" s="155"/>
      <c r="BK891" s="155"/>
      <c r="BL891" s="155"/>
      <c r="BM891" s="155"/>
      <c r="BN891" s="155"/>
      <c r="BO891" s="155"/>
      <c r="BP891" s="155"/>
    </row>
    <row r="892" spans="1:68" ht="39" customHeight="1" x14ac:dyDescent="0.25">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20"/>
      <c r="AM892" s="20"/>
      <c r="AN892" s="155"/>
      <c r="AO892" s="155"/>
      <c r="AP892" s="155"/>
      <c r="AQ892" s="155"/>
      <c r="AR892" s="155"/>
      <c r="AS892" s="155"/>
      <c r="AT892" s="155"/>
      <c r="AU892" s="155"/>
      <c r="AV892" s="155"/>
      <c r="AW892" s="155"/>
      <c r="AX892" s="155"/>
      <c r="AY892" s="155"/>
      <c r="AZ892" s="155"/>
      <c r="BA892" s="155"/>
      <c r="BB892" s="155"/>
      <c r="BC892" s="155"/>
      <c r="BD892" s="155"/>
      <c r="BE892" s="155"/>
      <c r="BF892" s="155"/>
      <c r="BG892" s="155"/>
      <c r="BH892" s="155"/>
      <c r="BI892" s="155"/>
      <c r="BJ892" s="155"/>
      <c r="BK892" s="155"/>
      <c r="BL892" s="155"/>
      <c r="BM892" s="155"/>
      <c r="BN892" s="155"/>
      <c r="BO892" s="155"/>
      <c r="BP892" s="155"/>
    </row>
    <row r="893" spans="1:68" ht="39" customHeight="1" x14ac:dyDescent="0.25">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20"/>
      <c r="AM893" s="20"/>
      <c r="AN893" s="155"/>
      <c r="AO893" s="155"/>
      <c r="AP893" s="155"/>
      <c r="AQ893" s="155"/>
      <c r="AR893" s="155"/>
      <c r="AS893" s="155"/>
      <c r="AT893" s="155"/>
      <c r="AU893" s="155"/>
      <c r="AV893" s="155"/>
      <c r="AW893" s="155"/>
      <c r="AX893" s="155"/>
      <c r="AY893" s="155"/>
      <c r="AZ893" s="155"/>
      <c r="BA893" s="155"/>
      <c r="BB893" s="155"/>
      <c r="BC893" s="155"/>
      <c r="BD893" s="155"/>
      <c r="BE893" s="155"/>
      <c r="BF893" s="155"/>
      <c r="BG893" s="155"/>
      <c r="BH893" s="155"/>
      <c r="BI893" s="155"/>
      <c r="BJ893" s="155"/>
      <c r="BK893" s="155"/>
      <c r="BL893" s="155"/>
      <c r="BM893" s="155"/>
      <c r="BN893" s="155"/>
      <c r="BO893" s="155"/>
      <c r="BP893" s="155"/>
    </row>
    <row r="894" spans="1:68" ht="39" customHeight="1" x14ac:dyDescent="0.25">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20"/>
      <c r="AM894" s="20"/>
      <c r="AN894" s="155"/>
      <c r="AO894" s="155"/>
      <c r="AP894" s="155"/>
      <c r="AQ894" s="155"/>
      <c r="AR894" s="155"/>
      <c r="AS894" s="155"/>
      <c r="AT894" s="155"/>
      <c r="AU894" s="155"/>
      <c r="AV894" s="155"/>
      <c r="AW894" s="155"/>
      <c r="AX894" s="155"/>
      <c r="AY894" s="155"/>
      <c r="AZ894" s="155"/>
      <c r="BA894" s="155"/>
      <c r="BB894" s="155"/>
      <c r="BC894" s="155"/>
      <c r="BD894" s="155"/>
      <c r="BE894" s="155"/>
      <c r="BF894" s="155"/>
      <c r="BG894" s="155"/>
      <c r="BH894" s="155"/>
      <c r="BI894" s="155"/>
      <c r="BJ894" s="155"/>
      <c r="BK894" s="155"/>
      <c r="BL894" s="155"/>
      <c r="BM894" s="155"/>
      <c r="BN894" s="155"/>
      <c r="BO894" s="155"/>
      <c r="BP894" s="155"/>
    </row>
    <row r="895" spans="1:68" ht="39" customHeight="1" x14ac:dyDescent="0.25">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20"/>
      <c r="AM895" s="20"/>
      <c r="AN895" s="155"/>
      <c r="AO895" s="155"/>
      <c r="AP895" s="155"/>
      <c r="AQ895" s="155"/>
      <c r="AR895" s="155"/>
      <c r="AS895" s="155"/>
      <c r="AT895" s="155"/>
      <c r="AU895" s="155"/>
      <c r="AV895" s="155"/>
      <c r="AW895" s="155"/>
      <c r="AX895" s="155"/>
      <c r="AY895" s="155"/>
      <c r="AZ895" s="155"/>
      <c r="BA895" s="155"/>
      <c r="BB895" s="155"/>
      <c r="BC895" s="155"/>
      <c r="BD895" s="155"/>
      <c r="BE895" s="155"/>
      <c r="BF895" s="155"/>
      <c r="BG895" s="155"/>
      <c r="BH895" s="155"/>
      <c r="BI895" s="155"/>
      <c r="BJ895" s="155"/>
      <c r="BK895" s="155"/>
      <c r="BL895" s="155"/>
      <c r="BM895" s="155"/>
      <c r="BN895" s="155"/>
      <c r="BO895" s="155"/>
      <c r="BP895" s="155"/>
    </row>
    <row r="896" spans="1:68" ht="39" customHeight="1" x14ac:dyDescent="0.25">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20"/>
      <c r="AM896" s="20"/>
      <c r="AN896" s="155"/>
      <c r="AO896" s="155"/>
      <c r="AP896" s="155"/>
      <c r="AQ896" s="155"/>
      <c r="AR896" s="155"/>
      <c r="AS896" s="155"/>
      <c r="AT896" s="155"/>
      <c r="AU896" s="155"/>
      <c r="AV896" s="155"/>
      <c r="AW896" s="155"/>
      <c r="AX896" s="155"/>
      <c r="AY896" s="155"/>
      <c r="AZ896" s="155"/>
      <c r="BA896" s="155"/>
      <c r="BB896" s="155"/>
      <c r="BC896" s="155"/>
      <c r="BD896" s="155"/>
      <c r="BE896" s="155"/>
      <c r="BF896" s="155"/>
      <c r="BG896" s="155"/>
      <c r="BH896" s="155"/>
      <c r="BI896" s="155"/>
      <c r="BJ896" s="155"/>
      <c r="BK896" s="155"/>
      <c r="BL896" s="155"/>
      <c r="BM896" s="155"/>
      <c r="BN896" s="155"/>
      <c r="BO896" s="155"/>
      <c r="BP896" s="155"/>
    </row>
    <row r="897" spans="1:68" ht="39" customHeight="1" x14ac:dyDescent="0.25">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20"/>
      <c r="AM897" s="20"/>
      <c r="AN897" s="155"/>
      <c r="AO897" s="155"/>
      <c r="AP897" s="155"/>
      <c r="AQ897" s="155"/>
      <c r="AR897" s="155"/>
      <c r="AS897" s="155"/>
      <c r="AT897" s="155"/>
      <c r="AU897" s="155"/>
      <c r="AV897" s="155"/>
      <c r="AW897" s="155"/>
      <c r="AX897" s="155"/>
      <c r="AY897" s="155"/>
      <c r="AZ897" s="155"/>
      <c r="BA897" s="155"/>
      <c r="BB897" s="155"/>
      <c r="BC897" s="155"/>
      <c r="BD897" s="155"/>
      <c r="BE897" s="155"/>
      <c r="BF897" s="155"/>
      <c r="BG897" s="155"/>
      <c r="BH897" s="155"/>
      <c r="BI897" s="155"/>
      <c r="BJ897" s="155"/>
      <c r="BK897" s="155"/>
      <c r="BL897" s="155"/>
      <c r="BM897" s="155"/>
      <c r="BN897" s="155"/>
      <c r="BO897" s="155"/>
      <c r="BP897" s="155"/>
    </row>
    <row r="898" spans="1:68" ht="39" customHeight="1" x14ac:dyDescent="0.25">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20"/>
      <c r="AM898" s="20"/>
      <c r="AN898" s="155"/>
      <c r="AO898" s="155"/>
      <c r="AP898" s="155"/>
      <c r="AQ898" s="155"/>
      <c r="AR898" s="155"/>
      <c r="AS898" s="155"/>
      <c r="AT898" s="155"/>
      <c r="AU898" s="155"/>
      <c r="AV898" s="155"/>
      <c r="AW898" s="155"/>
      <c r="AX898" s="155"/>
      <c r="AY898" s="155"/>
      <c r="AZ898" s="155"/>
      <c r="BA898" s="155"/>
      <c r="BB898" s="155"/>
      <c r="BC898" s="155"/>
      <c r="BD898" s="155"/>
      <c r="BE898" s="155"/>
      <c r="BF898" s="155"/>
      <c r="BG898" s="155"/>
      <c r="BH898" s="155"/>
      <c r="BI898" s="155"/>
      <c r="BJ898" s="155"/>
      <c r="BK898" s="155"/>
      <c r="BL898" s="155"/>
      <c r="BM898" s="155"/>
      <c r="BN898" s="155"/>
      <c r="BO898" s="155"/>
      <c r="BP898" s="155"/>
    </row>
    <row r="899" spans="1:68" ht="39" customHeight="1" x14ac:dyDescent="0.25">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20"/>
      <c r="AM899" s="20"/>
      <c r="AN899" s="155"/>
      <c r="AO899" s="155"/>
      <c r="AP899" s="155"/>
      <c r="AQ899" s="155"/>
      <c r="AR899" s="155"/>
      <c r="AS899" s="155"/>
      <c r="AT899" s="155"/>
      <c r="AU899" s="155"/>
      <c r="AV899" s="155"/>
      <c r="AW899" s="155"/>
      <c r="AX899" s="155"/>
      <c r="AY899" s="155"/>
      <c r="AZ899" s="155"/>
      <c r="BA899" s="155"/>
      <c r="BB899" s="155"/>
      <c r="BC899" s="155"/>
      <c r="BD899" s="155"/>
      <c r="BE899" s="155"/>
      <c r="BF899" s="155"/>
      <c r="BG899" s="155"/>
      <c r="BH899" s="155"/>
      <c r="BI899" s="155"/>
      <c r="BJ899" s="155"/>
      <c r="BK899" s="155"/>
      <c r="BL899" s="155"/>
      <c r="BM899" s="155"/>
      <c r="BN899" s="155"/>
      <c r="BO899" s="155"/>
      <c r="BP899" s="155"/>
    </row>
    <row r="900" spans="1:68" ht="39" customHeight="1" x14ac:dyDescent="0.25">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20"/>
      <c r="AM900" s="20"/>
      <c r="AN900" s="155"/>
      <c r="AO900" s="155"/>
      <c r="AP900" s="155"/>
      <c r="AQ900" s="155"/>
      <c r="AR900" s="155"/>
      <c r="AS900" s="155"/>
      <c r="AT900" s="155"/>
      <c r="AU900" s="155"/>
      <c r="AV900" s="155"/>
      <c r="AW900" s="155"/>
      <c r="AX900" s="155"/>
      <c r="AY900" s="155"/>
      <c r="AZ900" s="155"/>
      <c r="BA900" s="155"/>
      <c r="BB900" s="155"/>
      <c r="BC900" s="155"/>
      <c r="BD900" s="155"/>
      <c r="BE900" s="155"/>
      <c r="BF900" s="155"/>
      <c r="BG900" s="155"/>
      <c r="BH900" s="155"/>
      <c r="BI900" s="155"/>
      <c r="BJ900" s="155"/>
      <c r="BK900" s="155"/>
      <c r="BL900" s="155"/>
      <c r="BM900" s="155"/>
      <c r="BN900" s="155"/>
      <c r="BO900" s="155"/>
      <c r="BP900" s="155"/>
    </row>
    <row r="901" spans="1:68" ht="39" customHeight="1" x14ac:dyDescent="0.25">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20"/>
      <c r="AM901" s="20"/>
      <c r="AN901" s="155"/>
      <c r="AO901" s="155"/>
      <c r="AP901" s="155"/>
      <c r="AQ901" s="155"/>
      <c r="AR901" s="155"/>
      <c r="AS901" s="155"/>
      <c r="AT901" s="155"/>
      <c r="AU901" s="155"/>
      <c r="AV901" s="155"/>
      <c r="AW901" s="155"/>
      <c r="AX901" s="155"/>
      <c r="AY901" s="155"/>
      <c r="AZ901" s="155"/>
      <c r="BA901" s="155"/>
      <c r="BB901" s="155"/>
      <c r="BC901" s="155"/>
      <c r="BD901" s="155"/>
      <c r="BE901" s="155"/>
      <c r="BF901" s="155"/>
      <c r="BG901" s="155"/>
      <c r="BH901" s="155"/>
      <c r="BI901" s="155"/>
      <c r="BJ901" s="155"/>
      <c r="BK901" s="155"/>
      <c r="BL901" s="155"/>
      <c r="BM901" s="155"/>
      <c r="BN901" s="155"/>
      <c r="BO901" s="155"/>
      <c r="BP901" s="155"/>
    </row>
    <row r="902" spans="1:68" ht="39" customHeight="1" x14ac:dyDescent="0.25">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20"/>
      <c r="AM902" s="20"/>
      <c r="AN902" s="155"/>
      <c r="AO902" s="155"/>
      <c r="AP902" s="155"/>
      <c r="AQ902" s="155"/>
      <c r="AR902" s="155"/>
      <c r="AS902" s="155"/>
      <c r="AT902" s="155"/>
      <c r="AU902" s="155"/>
      <c r="AV902" s="155"/>
      <c r="AW902" s="155"/>
      <c r="AX902" s="155"/>
      <c r="AY902" s="155"/>
      <c r="AZ902" s="155"/>
      <c r="BA902" s="155"/>
      <c r="BB902" s="155"/>
      <c r="BC902" s="155"/>
      <c r="BD902" s="155"/>
      <c r="BE902" s="155"/>
      <c r="BF902" s="155"/>
      <c r="BG902" s="155"/>
      <c r="BH902" s="155"/>
      <c r="BI902" s="155"/>
      <c r="BJ902" s="155"/>
      <c r="BK902" s="155"/>
      <c r="BL902" s="155"/>
      <c r="BM902" s="155"/>
      <c r="BN902" s="155"/>
      <c r="BO902" s="155"/>
      <c r="BP902" s="155"/>
    </row>
    <row r="903" spans="1:68" ht="39" customHeight="1" x14ac:dyDescent="0.25">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20"/>
      <c r="AM903" s="20"/>
      <c r="AN903" s="155"/>
      <c r="AO903" s="155"/>
      <c r="AP903" s="155"/>
      <c r="AQ903" s="155"/>
      <c r="AR903" s="155"/>
      <c r="AS903" s="155"/>
      <c r="AT903" s="155"/>
      <c r="AU903" s="155"/>
      <c r="AV903" s="155"/>
      <c r="AW903" s="155"/>
      <c r="AX903" s="155"/>
      <c r="AY903" s="155"/>
      <c r="AZ903" s="155"/>
      <c r="BA903" s="155"/>
      <c r="BB903" s="155"/>
      <c r="BC903" s="155"/>
      <c r="BD903" s="155"/>
      <c r="BE903" s="155"/>
      <c r="BF903" s="155"/>
      <c r="BG903" s="155"/>
      <c r="BH903" s="155"/>
      <c r="BI903" s="155"/>
      <c r="BJ903" s="155"/>
      <c r="BK903" s="155"/>
      <c r="BL903" s="155"/>
      <c r="BM903" s="155"/>
      <c r="BN903" s="155"/>
      <c r="BO903" s="155"/>
      <c r="BP903" s="155"/>
    </row>
    <row r="904" spans="1:68" ht="39" customHeight="1" x14ac:dyDescent="0.25">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20"/>
      <c r="AM904" s="20"/>
      <c r="AN904" s="155"/>
      <c r="AO904" s="155"/>
      <c r="AP904" s="155"/>
      <c r="AQ904" s="155"/>
      <c r="AR904" s="155"/>
      <c r="AS904" s="155"/>
      <c r="AT904" s="155"/>
      <c r="AU904" s="155"/>
      <c r="AV904" s="155"/>
      <c r="AW904" s="155"/>
      <c r="AX904" s="155"/>
      <c r="AY904" s="155"/>
      <c r="AZ904" s="155"/>
      <c r="BA904" s="155"/>
      <c r="BB904" s="155"/>
      <c r="BC904" s="155"/>
      <c r="BD904" s="155"/>
      <c r="BE904" s="155"/>
      <c r="BF904" s="155"/>
      <c r="BG904" s="155"/>
      <c r="BH904" s="155"/>
      <c r="BI904" s="155"/>
      <c r="BJ904" s="155"/>
      <c r="BK904" s="155"/>
      <c r="BL904" s="155"/>
      <c r="BM904" s="155"/>
      <c r="BN904" s="155"/>
      <c r="BO904" s="155"/>
      <c r="BP904" s="155"/>
    </row>
    <row r="905" spans="1:68" ht="39" customHeight="1" x14ac:dyDescent="0.25">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20"/>
      <c r="AM905" s="20"/>
      <c r="AN905" s="155"/>
      <c r="AO905" s="155"/>
      <c r="AP905" s="155"/>
      <c r="AQ905" s="155"/>
      <c r="AR905" s="155"/>
      <c r="AS905" s="155"/>
      <c r="AT905" s="155"/>
      <c r="AU905" s="155"/>
      <c r="AV905" s="155"/>
      <c r="AW905" s="155"/>
      <c r="AX905" s="155"/>
      <c r="AY905" s="155"/>
      <c r="AZ905" s="155"/>
      <c r="BA905" s="155"/>
      <c r="BB905" s="155"/>
      <c r="BC905" s="155"/>
      <c r="BD905" s="155"/>
      <c r="BE905" s="155"/>
      <c r="BF905" s="155"/>
      <c r="BG905" s="155"/>
      <c r="BH905" s="155"/>
      <c r="BI905" s="155"/>
      <c r="BJ905" s="155"/>
      <c r="BK905" s="155"/>
      <c r="BL905" s="155"/>
      <c r="BM905" s="155"/>
      <c r="BN905" s="155"/>
      <c r="BO905" s="155"/>
      <c r="BP905" s="155"/>
    </row>
    <row r="906" spans="1:68" ht="39" customHeight="1" x14ac:dyDescent="0.25">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20"/>
      <c r="AM906" s="20"/>
      <c r="AN906" s="155"/>
      <c r="AO906" s="155"/>
      <c r="AP906" s="155"/>
      <c r="AQ906" s="155"/>
      <c r="AR906" s="155"/>
      <c r="AS906" s="155"/>
      <c r="AT906" s="155"/>
      <c r="AU906" s="155"/>
      <c r="AV906" s="155"/>
      <c r="AW906" s="155"/>
      <c r="AX906" s="155"/>
      <c r="AY906" s="155"/>
      <c r="AZ906" s="155"/>
      <c r="BA906" s="155"/>
      <c r="BB906" s="155"/>
      <c r="BC906" s="155"/>
      <c r="BD906" s="155"/>
      <c r="BE906" s="155"/>
      <c r="BF906" s="155"/>
      <c r="BG906" s="155"/>
      <c r="BH906" s="155"/>
      <c r="BI906" s="155"/>
      <c r="BJ906" s="155"/>
      <c r="BK906" s="155"/>
      <c r="BL906" s="155"/>
      <c r="BM906" s="155"/>
      <c r="BN906" s="155"/>
      <c r="BO906" s="155"/>
      <c r="BP906" s="155"/>
    </row>
    <row r="907" spans="1:68" ht="39" customHeight="1" x14ac:dyDescent="0.25">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20"/>
      <c r="AM907" s="20"/>
      <c r="AN907" s="155"/>
      <c r="AO907" s="155"/>
      <c r="AP907" s="155"/>
      <c r="AQ907" s="155"/>
      <c r="AR907" s="155"/>
      <c r="AS907" s="155"/>
      <c r="AT907" s="155"/>
      <c r="AU907" s="155"/>
      <c r="AV907" s="155"/>
      <c r="AW907" s="155"/>
      <c r="AX907" s="155"/>
      <c r="AY907" s="155"/>
      <c r="AZ907" s="155"/>
      <c r="BA907" s="155"/>
      <c r="BB907" s="155"/>
      <c r="BC907" s="155"/>
      <c r="BD907" s="155"/>
      <c r="BE907" s="155"/>
      <c r="BF907" s="155"/>
      <c r="BG907" s="155"/>
      <c r="BH907" s="155"/>
      <c r="BI907" s="155"/>
      <c r="BJ907" s="155"/>
      <c r="BK907" s="155"/>
      <c r="BL907" s="155"/>
      <c r="BM907" s="155"/>
      <c r="BN907" s="155"/>
      <c r="BO907" s="155"/>
      <c r="BP907" s="155"/>
    </row>
    <row r="908" spans="1:68" ht="39" customHeight="1" x14ac:dyDescent="0.25">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20"/>
      <c r="AM908" s="20"/>
      <c r="AN908" s="155"/>
      <c r="AO908" s="155"/>
      <c r="AP908" s="155"/>
      <c r="AQ908" s="155"/>
      <c r="AR908" s="155"/>
      <c r="AS908" s="155"/>
      <c r="AT908" s="155"/>
      <c r="AU908" s="155"/>
      <c r="AV908" s="155"/>
      <c r="AW908" s="155"/>
      <c r="AX908" s="155"/>
      <c r="AY908" s="155"/>
      <c r="AZ908" s="155"/>
      <c r="BA908" s="155"/>
      <c r="BB908" s="155"/>
      <c r="BC908" s="155"/>
      <c r="BD908" s="155"/>
      <c r="BE908" s="155"/>
      <c r="BF908" s="155"/>
      <c r="BG908" s="155"/>
      <c r="BH908" s="155"/>
      <c r="BI908" s="155"/>
      <c r="BJ908" s="155"/>
      <c r="BK908" s="155"/>
      <c r="BL908" s="155"/>
      <c r="BM908" s="155"/>
      <c r="BN908" s="155"/>
      <c r="BO908" s="155"/>
      <c r="BP908" s="155"/>
    </row>
    <row r="909" spans="1:68" ht="39" customHeight="1" x14ac:dyDescent="0.25">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20"/>
      <c r="AM909" s="20"/>
      <c r="AN909" s="155"/>
      <c r="AO909" s="155"/>
      <c r="AP909" s="155"/>
      <c r="AQ909" s="155"/>
      <c r="AR909" s="155"/>
      <c r="AS909" s="155"/>
      <c r="AT909" s="155"/>
      <c r="AU909" s="155"/>
      <c r="AV909" s="155"/>
      <c r="AW909" s="155"/>
      <c r="AX909" s="155"/>
      <c r="AY909" s="155"/>
      <c r="AZ909" s="155"/>
      <c r="BA909" s="155"/>
      <c r="BB909" s="155"/>
      <c r="BC909" s="155"/>
      <c r="BD909" s="155"/>
      <c r="BE909" s="155"/>
      <c r="BF909" s="155"/>
      <c r="BG909" s="155"/>
      <c r="BH909" s="155"/>
      <c r="BI909" s="155"/>
      <c r="BJ909" s="155"/>
      <c r="BK909" s="155"/>
      <c r="BL909" s="155"/>
      <c r="BM909" s="155"/>
      <c r="BN909" s="155"/>
      <c r="BO909" s="155"/>
      <c r="BP909" s="155"/>
    </row>
    <row r="910" spans="1:68" ht="39" customHeight="1" x14ac:dyDescent="0.25">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20"/>
      <c r="AM910" s="20"/>
      <c r="AN910" s="155"/>
      <c r="AO910" s="155"/>
      <c r="AP910" s="155"/>
      <c r="AQ910" s="155"/>
      <c r="AR910" s="155"/>
      <c r="AS910" s="155"/>
      <c r="AT910" s="155"/>
      <c r="AU910" s="155"/>
      <c r="AV910" s="155"/>
      <c r="AW910" s="155"/>
      <c r="AX910" s="155"/>
      <c r="AY910" s="155"/>
      <c r="AZ910" s="155"/>
      <c r="BA910" s="155"/>
      <c r="BB910" s="155"/>
      <c r="BC910" s="155"/>
      <c r="BD910" s="155"/>
      <c r="BE910" s="155"/>
      <c r="BF910" s="155"/>
      <c r="BG910" s="155"/>
      <c r="BH910" s="155"/>
      <c r="BI910" s="155"/>
      <c r="BJ910" s="155"/>
      <c r="BK910" s="155"/>
      <c r="BL910" s="155"/>
      <c r="BM910" s="155"/>
      <c r="BN910" s="155"/>
      <c r="BO910" s="155"/>
      <c r="BP910" s="155"/>
    </row>
    <row r="911" spans="1:68" ht="39" customHeight="1" x14ac:dyDescent="0.25">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20"/>
      <c r="AM911" s="20"/>
      <c r="AN911" s="155"/>
      <c r="AO911" s="155"/>
      <c r="AP911" s="155"/>
      <c r="AQ911" s="155"/>
      <c r="AR911" s="155"/>
      <c r="AS911" s="155"/>
      <c r="AT911" s="155"/>
      <c r="AU911" s="155"/>
      <c r="AV911" s="155"/>
      <c r="AW911" s="155"/>
      <c r="AX911" s="155"/>
      <c r="AY911" s="155"/>
      <c r="AZ911" s="155"/>
      <c r="BA911" s="155"/>
      <c r="BB911" s="155"/>
      <c r="BC911" s="155"/>
      <c r="BD911" s="155"/>
      <c r="BE911" s="155"/>
      <c r="BF911" s="155"/>
      <c r="BG911" s="155"/>
      <c r="BH911" s="155"/>
      <c r="BI911" s="155"/>
      <c r="BJ911" s="155"/>
      <c r="BK911" s="155"/>
      <c r="BL911" s="155"/>
      <c r="BM911" s="155"/>
      <c r="BN911" s="155"/>
      <c r="BO911" s="155"/>
      <c r="BP911" s="155"/>
    </row>
    <row r="912" spans="1:68" ht="39" customHeight="1" x14ac:dyDescent="0.25">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20"/>
      <c r="AM912" s="20"/>
      <c r="AN912" s="155"/>
      <c r="AO912" s="155"/>
      <c r="AP912" s="155"/>
      <c r="AQ912" s="155"/>
      <c r="AR912" s="155"/>
      <c r="AS912" s="155"/>
      <c r="AT912" s="155"/>
      <c r="AU912" s="155"/>
      <c r="AV912" s="155"/>
      <c r="AW912" s="155"/>
      <c r="AX912" s="155"/>
      <c r="AY912" s="155"/>
      <c r="AZ912" s="155"/>
      <c r="BA912" s="155"/>
      <c r="BB912" s="155"/>
      <c r="BC912" s="155"/>
      <c r="BD912" s="155"/>
      <c r="BE912" s="155"/>
      <c r="BF912" s="155"/>
      <c r="BG912" s="155"/>
      <c r="BH912" s="155"/>
      <c r="BI912" s="155"/>
      <c r="BJ912" s="155"/>
      <c r="BK912" s="155"/>
      <c r="BL912" s="155"/>
      <c r="BM912" s="155"/>
      <c r="BN912" s="155"/>
      <c r="BO912" s="155"/>
      <c r="BP912" s="155"/>
    </row>
    <row r="913" spans="1:68" ht="39" customHeight="1" x14ac:dyDescent="0.25">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20"/>
      <c r="AM913" s="20"/>
      <c r="AN913" s="155"/>
      <c r="AO913" s="155"/>
      <c r="AP913" s="155"/>
      <c r="AQ913" s="155"/>
      <c r="AR913" s="155"/>
      <c r="AS913" s="155"/>
      <c r="AT913" s="155"/>
      <c r="AU913" s="155"/>
      <c r="AV913" s="155"/>
      <c r="AW913" s="155"/>
      <c r="AX913" s="155"/>
      <c r="AY913" s="155"/>
      <c r="AZ913" s="155"/>
      <c r="BA913" s="155"/>
      <c r="BB913" s="155"/>
      <c r="BC913" s="155"/>
      <c r="BD913" s="155"/>
      <c r="BE913" s="155"/>
      <c r="BF913" s="155"/>
      <c r="BG913" s="155"/>
      <c r="BH913" s="155"/>
      <c r="BI913" s="155"/>
      <c r="BJ913" s="155"/>
      <c r="BK913" s="155"/>
      <c r="BL913" s="155"/>
      <c r="BM913" s="155"/>
      <c r="BN913" s="155"/>
      <c r="BO913" s="155"/>
      <c r="BP913" s="155"/>
    </row>
    <row r="914" spans="1:68" ht="39" customHeight="1" x14ac:dyDescent="0.25">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20"/>
      <c r="AM914" s="20"/>
      <c r="AN914" s="155"/>
      <c r="AO914" s="155"/>
      <c r="AP914" s="155"/>
      <c r="AQ914" s="155"/>
      <c r="AR914" s="155"/>
      <c r="AS914" s="155"/>
      <c r="AT914" s="155"/>
      <c r="AU914" s="155"/>
      <c r="AV914" s="155"/>
      <c r="AW914" s="155"/>
      <c r="AX914" s="155"/>
      <c r="AY914" s="155"/>
      <c r="AZ914" s="155"/>
      <c r="BA914" s="155"/>
      <c r="BB914" s="155"/>
      <c r="BC914" s="155"/>
      <c r="BD914" s="155"/>
      <c r="BE914" s="155"/>
      <c r="BF914" s="155"/>
      <c r="BG914" s="155"/>
      <c r="BH914" s="155"/>
      <c r="BI914" s="155"/>
      <c r="BJ914" s="155"/>
      <c r="BK914" s="155"/>
      <c r="BL914" s="155"/>
      <c r="BM914" s="155"/>
      <c r="BN914" s="155"/>
      <c r="BO914" s="155"/>
      <c r="BP914" s="155"/>
    </row>
    <row r="915" spans="1:68" ht="39" customHeight="1" x14ac:dyDescent="0.25">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20"/>
      <c r="AM915" s="20"/>
      <c r="AN915" s="155"/>
      <c r="AO915" s="155"/>
      <c r="AP915" s="155"/>
      <c r="AQ915" s="155"/>
      <c r="AR915" s="155"/>
      <c r="AS915" s="155"/>
      <c r="AT915" s="155"/>
      <c r="AU915" s="155"/>
      <c r="AV915" s="155"/>
      <c r="AW915" s="155"/>
      <c r="AX915" s="155"/>
      <c r="AY915" s="155"/>
      <c r="AZ915" s="155"/>
      <c r="BA915" s="155"/>
      <c r="BB915" s="155"/>
      <c r="BC915" s="155"/>
      <c r="BD915" s="155"/>
      <c r="BE915" s="155"/>
      <c r="BF915" s="155"/>
      <c r="BG915" s="155"/>
      <c r="BH915" s="155"/>
      <c r="BI915" s="155"/>
      <c r="BJ915" s="155"/>
      <c r="BK915" s="155"/>
      <c r="BL915" s="155"/>
      <c r="BM915" s="155"/>
      <c r="BN915" s="155"/>
      <c r="BO915" s="155"/>
      <c r="BP915" s="155"/>
    </row>
    <row r="916" spans="1:68" ht="39" customHeight="1" x14ac:dyDescent="0.25">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20"/>
      <c r="AM916" s="20"/>
      <c r="AN916" s="155"/>
      <c r="AO916" s="155"/>
      <c r="AP916" s="155"/>
      <c r="AQ916" s="155"/>
      <c r="AR916" s="155"/>
      <c r="AS916" s="155"/>
      <c r="AT916" s="155"/>
      <c r="AU916" s="155"/>
      <c r="AV916" s="155"/>
      <c r="AW916" s="155"/>
      <c r="AX916" s="155"/>
      <c r="AY916" s="155"/>
      <c r="AZ916" s="155"/>
      <c r="BA916" s="155"/>
      <c r="BB916" s="155"/>
      <c r="BC916" s="155"/>
      <c r="BD916" s="155"/>
      <c r="BE916" s="155"/>
      <c r="BF916" s="155"/>
      <c r="BG916" s="155"/>
      <c r="BH916" s="155"/>
      <c r="BI916" s="155"/>
      <c r="BJ916" s="155"/>
      <c r="BK916" s="155"/>
      <c r="BL916" s="155"/>
      <c r="BM916" s="155"/>
      <c r="BN916" s="155"/>
      <c r="BO916" s="155"/>
      <c r="BP916" s="155"/>
    </row>
    <row r="917" spans="1:68" ht="39" customHeight="1" x14ac:dyDescent="0.25">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20"/>
      <c r="AM917" s="20"/>
      <c r="AN917" s="155"/>
      <c r="AO917" s="155"/>
      <c r="AP917" s="155"/>
      <c r="AQ917" s="155"/>
      <c r="AR917" s="155"/>
      <c r="AS917" s="155"/>
      <c r="AT917" s="155"/>
      <c r="AU917" s="155"/>
      <c r="AV917" s="155"/>
      <c r="AW917" s="155"/>
      <c r="AX917" s="155"/>
      <c r="AY917" s="155"/>
      <c r="AZ917" s="155"/>
      <c r="BA917" s="155"/>
      <c r="BB917" s="155"/>
      <c r="BC917" s="155"/>
      <c r="BD917" s="155"/>
      <c r="BE917" s="155"/>
      <c r="BF917" s="155"/>
      <c r="BG917" s="155"/>
      <c r="BH917" s="155"/>
      <c r="BI917" s="155"/>
      <c r="BJ917" s="155"/>
      <c r="BK917" s="155"/>
      <c r="BL917" s="155"/>
      <c r="BM917" s="155"/>
      <c r="BN917" s="155"/>
      <c r="BO917" s="155"/>
      <c r="BP917" s="155"/>
    </row>
    <row r="918" spans="1:68" ht="39" customHeight="1" x14ac:dyDescent="0.25">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20"/>
      <c r="AM918" s="20"/>
      <c r="AN918" s="155"/>
      <c r="AO918" s="155"/>
      <c r="AP918" s="155"/>
      <c r="AQ918" s="155"/>
      <c r="AR918" s="155"/>
      <c r="AS918" s="155"/>
      <c r="AT918" s="155"/>
      <c r="AU918" s="155"/>
      <c r="AV918" s="155"/>
      <c r="AW918" s="155"/>
      <c r="AX918" s="155"/>
      <c r="AY918" s="155"/>
      <c r="AZ918" s="155"/>
      <c r="BA918" s="155"/>
      <c r="BB918" s="155"/>
      <c r="BC918" s="155"/>
      <c r="BD918" s="155"/>
      <c r="BE918" s="155"/>
      <c r="BF918" s="155"/>
      <c r="BG918" s="155"/>
      <c r="BH918" s="155"/>
      <c r="BI918" s="155"/>
      <c r="BJ918" s="155"/>
      <c r="BK918" s="155"/>
      <c r="BL918" s="155"/>
      <c r="BM918" s="155"/>
      <c r="BN918" s="155"/>
      <c r="BO918" s="155"/>
      <c r="BP918" s="155"/>
    </row>
    <row r="919" spans="1:68" ht="39" customHeight="1" x14ac:dyDescent="0.25">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20"/>
      <c r="AM919" s="20"/>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row>
    <row r="920" spans="1:68" ht="39" customHeight="1" x14ac:dyDescent="0.25">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20"/>
      <c r="AM920" s="20"/>
      <c r="AN920" s="155"/>
      <c r="AO920" s="155"/>
      <c r="AP920" s="155"/>
      <c r="AQ920" s="155"/>
      <c r="AR920" s="155"/>
      <c r="AS920" s="155"/>
      <c r="AT920" s="155"/>
      <c r="AU920" s="155"/>
      <c r="AV920" s="155"/>
      <c r="AW920" s="155"/>
      <c r="AX920" s="155"/>
      <c r="AY920" s="155"/>
      <c r="AZ920" s="155"/>
      <c r="BA920" s="155"/>
      <c r="BB920" s="155"/>
      <c r="BC920" s="155"/>
      <c r="BD920" s="155"/>
      <c r="BE920" s="155"/>
      <c r="BF920" s="155"/>
      <c r="BG920" s="155"/>
      <c r="BH920" s="155"/>
      <c r="BI920" s="155"/>
      <c r="BJ920" s="155"/>
      <c r="BK920" s="155"/>
      <c r="BL920" s="155"/>
      <c r="BM920" s="155"/>
      <c r="BN920" s="155"/>
      <c r="BO920" s="155"/>
      <c r="BP920" s="155"/>
    </row>
    <row r="921" spans="1:68" ht="39" customHeight="1" x14ac:dyDescent="0.25">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20"/>
      <c r="AM921" s="20"/>
      <c r="AN921" s="155"/>
      <c r="AO921" s="155"/>
      <c r="AP921" s="155"/>
      <c r="AQ921" s="155"/>
      <c r="AR921" s="155"/>
      <c r="AS921" s="155"/>
      <c r="AT921" s="155"/>
      <c r="AU921" s="155"/>
      <c r="AV921" s="155"/>
      <c r="AW921" s="155"/>
      <c r="AX921" s="155"/>
      <c r="AY921" s="155"/>
      <c r="AZ921" s="155"/>
      <c r="BA921" s="155"/>
      <c r="BB921" s="155"/>
      <c r="BC921" s="155"/>
      <c r="BD921" s="155"/>
      <c r="BE921" s="155"/>
      <c r="BF921" s="155"/>
      <c r="BG921" s="155"/>
      <c r="BH921" s="155"/>
      <c r="BI921" s="155"/>
      <c r="BJ921" s="155"/>
      <c r="BK921" s="155"/>
      <c r="BL921" s="155"/>
      <c r="BM921" s="155"/>
      <c r="BN921" s="155"/>
      <c r="BO921" s="155"/>
      <c r="BP921" s="155"/>
    </row>
    <row r="922" spans="1:68" ht="39" customHeight="1" x14ac:dyDescent="0.25">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20"/>
      <c r="AM922" s="20"/>
      <c r="AN922" s="155"/>
      <c r="AO922" s="155"/>
      <c r="AP922" s="155"/>
      <c r="AQ922" s="155"/>
      <c r="AR922" s="155"/>
      <c r="AS922" s="155"/>
      <c r="AT922" s="155"/>
      <c r="AU922" s="155"/>
      <c r="AV922" s="155"/>
      <c r="AW922" s="155"/>
      <c r="AX922" s="155"/>
      <c r="AY922" s="155"/>
      <c r="AZ922" s="155"/>
      <c r="BA922" s="155"/>
      <c r="BB922" s="155"/>
      <c r="BC922" s="155"/>
      <c r="BD922" s="155"/>
      <c r="BE922" s="155"/>
      <c r="BF922" s="155"/>
      <c r="BG922" s="155"/>
      <c r="BH922" s="155"/>
      <c r="BI922" s="155"/>
      <c r="BJ922" s="155"/>
      <c r="BK922" s="155"/>
      <c r="BL922" s="155"/>
      <c r="BM922" s="155"/>
      <c r="BN922" s="155"/>
      <c r="BO922" s="155"/>
      <c r="BP922" s="155"/>
    </row>
    <row r="923" spans="1:68" ht="39" customHeight="1" x14ac:dyDescent="0.25">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20"/>
      <c r="AM923" s="20"/>
      <c r="AN923" s="155"/>
      <c r="AO923" s="155"/>
      <c r="AP923" s="155"/>
      <c r="AQ923" s="155"/>
      <c r="AR923" s="155"/>
      <c r="AS923" s="155"/>
      <c r="AT923" s="155"/>
      <c r="AU923" s="155"/>
      <c r="AV923" s="155"/>
      <c r="AW923" s="155"/>
      <c r="AX923" s="155"/>
      <c r="AY923" s="155"/>
      <c r="AZ923" s="155"/>
      <c r="BA923" s="155"/>
      <c r="BB923" s="155"/>
      <c r="BC923" s="155"/>
      <c r="BD923" s="155"/>
      <c r="BE923" s="155"/>
      <c r="BF923" s="155"/>
      <c r="BG923" s="155"/>
      <c r="BH923" s="155"/>
      <c r="BI923" s="155"/>
      <c r="BJ923" s="155"/>
      <c r="BK923" s="155"/>
      <c r="BL923" s="155"/>
      <c r="BM923" s="155"/>
      <c r="BN923" s="155"/>
      <c r="BO923" s="155"/>
      <c r="BP923" s="155"/>
    </row>
    <row r="924" spans="1:68" ht="39" customHeight="1" x14ac:dyDescent="0.25">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20"/>
      <c r="AM924" s="20"/>
      <c r="AN924" s="155"/>
      <c r="AO924" s="155"/>
      <c r="AP924" s="155"/>
      <c r="AQ924" s="155"/>
      <c r="AR924" s="155"/>
      <c r="AS924" s="155"/>
      <c r="AT924" s="155"/>
      <c r="AU924" s="155"/>
      <c r="AV924" s="155"/>
      <c r="AW924" s="155"/>
      <c r="AX924" s="155"/>
      <c r="AY924" s="155"/>
      <c r="AZ924" s="155"/>
      <c r="BA924" s="155"/>
      <c r="BB924" s="155"/>
      <c r="BC924" s="155"/>
      <c r="BD924" s="155"/>
      <c r="BE924" s="155"/>
      <c r="BF924" s="155"/>
      <c r="BG924" s="155"/>
      <c r="BH924" s="155"/>
      <c r="BI924" s="155"/>
      <c r="BJ924" s="155"/>
      <c r="BK924" s="155"/>
      <c r="BL924" s="155"/>
      <c r="BM924" s="155"/>
      <c r="BN924" s="155"/>
      <c r="BO924" s="155"/>
      <c r="BP924" s="155"/>
    </row>
    <row r="925" spans="1:68" ht="39" customHeight="1" x14ac:dyDescent="0.25">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20"/>
      <c r="AM925" s="20"/>
      <c r="AN925" s="155"/>
      <c r="AO925" s="155"/>
      <c r="AP925" s="155"/>
      <c r="AQ925" s="155"/>
      <c r="AR925" s="155"/>
      <c r="AS925" s="155"/>
      <c r="AT925" s="155"/>
      <c r="AU925" s="155"/>
      <c r="AV925" s="155"/>
      <c r="AW925" s="155"/>
      <c r="AX925" s="155"/>
      <c r="AY925" s="155"/>
      <c r="AZ925" s="155"/>
      <c r="BA925" s="155"/>
      <c r="BB925" s="155"/>
      <c r="BC925" s="155"/>
      <c r="BD925" s="155"/>
      <c r="BE925" s="155"/>
      <c r="BF925" s="155"/>
      <c r="BG925" s="155"/>
      <c r="BH925" s="155"/>
      <c r="BI925" s="155"/>
      <c r="BJ925" s="155"/>
      <c r="BK925" s="155"/>
      <c r="BL925" s="155"/>
      <c r="BM925" s="155"/>
      <c r="BN925" s="155"/>
      <c r="BO925" s="155"/>
      <c r="BP925" s="155"/>
    </row>
    <row r="926" spans="1:68" ht="39" customHeight="1" x14ac:dyDescent="0.25">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20"/>
      <c r="AM926" s="20"/>
      <c r="AN926" s="155"/>
      <c r="AO926" s="155"/>
      <c r="AP926" s="155"/>
      <c r="AQ926" s="155"/>
      <c r="AR926" s="155"/>
      <c r="AS926" s="155"/>
      <c r="AT926" s="155"/>
      <c r="AU926" s="155"/>
      <c r="AV926" s="155"/>
      <c r="AW926" s="155"/>
      <c r="AX926" s="155"/>
      <c r="AY926" s="155"/>
      <c r="AZ926" s="155"/>
      <c r="BA926" s="155"/>
      <c r="BB926" s="155"/>
      <c r="BC926" s="155"/>
      <c r="BD926" s="155"/>
      <c r="BE926" s="155"/>
      <c r="BF926" s="155"/>
      <c r="BG926" s="155"/>
      <c r="BH926" s="155"/>
      <c r="BI926" s="155"/>
      <c r="BJ926" s="155"/>
      <c r="BK926" s="155"/>
      <c r="BL926" s="155"/>
      <c r="BM926" s="155"/>
      <c r="BN926" s="155"/>
      <c r="BO926" s="155"/>
      <c r="BP926" s="155"/>
    </row>
    <row r="927" spans="1:68" ht="39" customHeight="1" x14ac:dyDescent="0.25">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20"/>
      <c r="AM927" s="20"/>
      <c r="AN927" s="155"/>
      <c r="AO927" s="155"/>
      <c r="AP927" s="155"/>
      <c r="AQ927" s="155"/>
      <c r="AR927" s="155"/>
      <c r="AS927" s="155"/>
      <c r="AT927" s="155"/>
      <c r="AU927" s="155"/>
      <c r="AV927" s="155"/>
      <c r="AW927" s="155"/>
      <c r="AX927" s="155"/>
      <c r="AY927" s="155"/>
      <c r="AZ927" s="155"/>
      <c r="BA927" s="155"/>
      <c r="BB927" s="155"/>
      <c r="BC927" s="155"/>
      <c r="BD927" s="155"/>
      <c r="BE927" s="155"/>
      <c r="BF927" s="155"/>
      <c r="BG927" s="155"/>
      <c r="BH927" s="155"/>
      <c r="BI927" s="155"/>
      <c r="BJ927" s="155"/>
      <c r="BK927" s="155"/>
      <c r="BL927" s="155"/>
      <c r="BM927" s="155"/>
      <c r="BN927" s="155"/>
      <c r="BO927" s="155"/>
      <c r="BP927" s="155"/>
    </row>
    <row r="928" spans="1:68" ht="39" customHeight="1" x14ac:dyDescent="0.25">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20"/>
      <c r="AM928" s="20"/>
      <c r="AN928" s="155"/>
      <c r="AO928" s="155"/>
      <c r="AP928" s="155"/>
      <c r="AQ928" s="155"/>
      <c r="AR928" s="155"/>
      <c r="AS928" s="155"/>
      <c r="AT928" s="155"/>
      <c r="AU928" s="155"/>
      <c r="AV928" s="155"/>
      <c r="AW928" s="155"/>
      <c r="AX928" s="155"/>
      <c r="AY928" s="155"/>
      <c r="AZ928" s="155"/>
      <c r="BA928" s="155"/>
      <c r="BB928" s="155"/>
      <c r="BC928" s="155"/>
      <c r="BD928" s="155"/>
      <c r="BE928" s="155"/>
      <c r="BF928" s="155"/>
      <c r="BG928" s="155"/>
      <c r="BH928" s="155"/>
      <c r="BI928" s="155"/>
      <c r="BJ928" s="155"/>
      <c r="BK928" s="155"/>
      <c r="BL928" s="155"/>
      <c r="BM928" s="155"/>
      <c r="BN928" s="155"/>
      <c r="BO928" s="155"/>
      <c r="BP928" s="155"/>
    </row>
    <row r="929" spans="1:68" ht="39" customHeight="1" x14ac:dyDescent="0.25">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20"/>
      <c r="AM929" s="20"/>
      <c r="AN929" s="155"/>
      <c r="AO929" s="155"/>
      <c r="AP929" s="155"/>
      <c r="AQ929" s="155"/>
      <c r="AR929" s="155"/>
      <c r="AS929" s="155"/>
      <c r="AT929" s="155"/>
      <c r="AU929" s="155"/>
      <c r="AV929" s="155"/>
      <c r="AW929" s="155"/>
      <c r="AX929" s="155"/>
      <c r="AY929" s="155"/>
      <c r="AZ929" s="155"/>
      <c r="BA929" s="155"/>
      <c r="BB929" s="155"/>
      <c r="BC929" s="155"/>
      <c r="BD929" s="155"/>
      <c r="BE929" s="155"/>
      <c r="BF929" s="155"/>
      <c r="BG929" s="155"/>
      <c r="BH929" s="155"/>
      <c r="BI929" s="155"/>
      <c r="BJ929" s="155"/>
      <c r="BK929" s="155"/>
      <c r="BL929" s="155"/>
      <c r="BM929" s="155"/>
      <c r="BN929" s="155"/>
      <c r="BO929" s="155"/>
      <c r="BP929" s="155"/>
    </row>
    <row r="930" spans="1:68" ht="39" customHeight="1" x14ac:dyDescent="0.25">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20"/>
      <c r="AM930" s="20"/>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row>
    <row r="931" spans="1:68" ht="39" customHeight="1" x14ac:dyDescent="0.25">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20"/>
      <c r="AM931" s="20"/>
      <c r="AN931" s="155"/>
      <c r="AO931" s="155"/>
      <c r="AP931" s="155"/>
      <c r="AQ931" s="155"/>
      <c r="AR931" s="155"/>
      <c r="AS931" s="155"/>
      <c r="AT931" s="155"/>
      <c r="AU931" s="155"/>
      <c r="AV931" s="155"/>
      <c r="AW931" s="155"/>
      <c r="AX931" s="155"/>
      <c r="AY931" s="155"/>
      <c r="AZ931" s="155"/>
      <c r="BA931" s="155"/>
      <c r="BB931" s="155"/>
      <c r="BC931" s="155"/>
      <c r="BD931" s="155"/>
      <c r="BE931" s="155"/>
      <c r="BF931" s="155"/>
      <c r="BG931" s="155"/>
      <c r="BH931" s="155"/>
      <c r="BI931" s="155"/>
      <c r="BJ931" s="155"/>
      <c r="BK931" s="155"/>
      <c r="BL931" s="155"/>
      <c r="BM931" s="155"/>
      <c r="BN931" s="155"/>
      <c r="BO931" s="155"/>
      <c r="BP931" s="155"/>
    </row>
    <row r="932" spans="1:68" ht="39" customHeight="1" x14ac:dyDescent="0.25">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20"/>
      <c r="AM932" s="20"/>
      <c r="AN932" s="155"/>
      <c r="AO932" s="155"/>
      <c r="AP932" s="155"/>
      <c r="AQ932" s="155"/>
      <c r="AR932" s="155"/>
      <c r="AS932" s="155"/>
      <c r="AT932" s="155"/>
      <c r="AU932" s="155"/>
      <c r="AV932" s="155"/>
      <c r="AW932" s="155"/>
      <c r="AX932" s="155"/>
      <c r="AY932" s="155"/>
      <c r="AZ932" s="155"/>
      <c r="BA932" s="155"/>
      <c r="BB932" s="155"/>
      <c r="BC932" s="155"/>
      <c r="BD932" s="155"/>
      <c r="BE932" s="155"/>
      <c r="BF932" s="155"/>
      <c r="BG932" s="155"/>
      <c r="BH932" s="155"/>
      <c r="BI932" s="155"/>
      <c r="BJ932" s="155"/>
      <c r="BK932" s="155"/>
      <c r="BL932" s="155"/>
      <c r="BM932" s="155"/>
      <c r="BN932" s="155"/>
      <c r="BO932" s="155"/>
      <c r="BP932" s="155"/>
    </row>
    <row r="933" spans="1:68" ht="39" customHeight="1" x14ac:dyDescent="0.25">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20"/>
      <c r="AM933" s="20"/>
      <c r="AN933" s="155"/>
      <c r="AO933" s="155"/>
      <c r="AP933" s="155"/>
      <c r="AQ933" s="155"/>
      <c r="AR933" s="155"/>
      <c r="AS933" s="155"/>
      <c r="AT933" s="155"/>
      <c r="AU933" s="155"/>
      <c r="AV933" s="155"/>
      <c r="AW933" s="155"/>
      <c r="AX933" s="155"/>
      <c r="AY933" s="155"/>
      <c r="AZ933" s="155"/>
      <c r="BA933" s="155"/>
      <c r="BB933" s="155"/>
      <c r="BC933" s="155"/>
      <c r="BD933" s="155"/>
      <c r="BE933" s="155"/>
      <c r="BF933" s="155"/>
      <c r="BG933" s="155"/>
      <c r="BH933" s="155"/>
      <c r="BI933" s="155"/>
      <c r="BJ933" s="155"/>
      <c r="BK933" s="155"/>
      <c r="BL933" s="155"/>
      <c r="BM933" s="155"/>
      <c r="BN933" s="155"/>
      <c r="BO933" s="155"/>
      <c r="BP933" s="155"/>
    </row>
    <row r="934" spans="1:68" ht="39" customHeight="1" x14ac:dyDescent="0.25">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20"/>
      <c r="AM934" s="20"/>
      <c r="AN934" s="155"/>
      <c r="AO934" s="155"/>
      <c r="AP934" s="155"/>
      <c r="AQ934" s="155"/>
      <c r="AR934" s="155"/>
      <c r="AS934" s="155"/>
      <c r="AT934" s="155"/>
      <c r="AU934" s="155"/>
      <c r="AV934" s="155"/>
      <c r="AW934" s="155"/>
      <c r="AX934" s="155"/>
      <c r="AY934" s="155"/>
      <c r="AZ934" s="155"/>
      <c r="BA934" s="155"/>
      <c r="BB934" s="155"/>
      <c r="BC934" s="155"/>
      <c r="BD934" s="155"/>
      <c r="BE934" s="155"/>
      <c r="BF934" s="155"/>
      <c r="BG934" s="155"/>
      <c r="BH934" s="155"/>
      <c r="BI934" s="155"/>
      <c r="BJ934" s="155"/>
      <c r="BK934" s="155"/>
      <c r="BL934" s="155"/>
      <c r="BM934" s="155"/>
      <c r="BN934" s="155"/>
      <c r="BO934" s="155"/>
      <c r="BP934" s="155"/>
    </row>
    <row r="935" spans="1:68" ht="39" customHeight="1" x14ac:dyDescent="0.25">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20"/>
      <c r="AM935" s="20"/>
      <c r="AN935" s="155"/>
      <c r="AO935" s="155"/>
      <c r="AP935" s="155"/>
      <c r="AQ935" s="155"/>
      <c r="AR935" s="155"/>
      <c r="AS935" s="155"/>
      <c r="AT935" s="155"/>
      <c r="AU935" s="155"/>
      <c r="AV935" s="155"/>
      <c r="AW935" s="155"/>
      <c r="AX935" s="155"/>
      <c r="AY935" s="155"/>
      <c r="AZ935" s="155"/>
      <c r="BA935" s="155"/>
      <c r="BB935" s="155"/>
      <c r="BC935" s="155"/>
      <c r="BD935" s="155"/>
      <c r="BE935" s="155"/>
      <c r="BF935" s="155"/>
      <c r="BG935" s="155"/>
      <c r="BH935" s="155"/>
      <c r="BI935" s="155"/>
      <c r="BJ935" s="155"/>
      <c r="BK935" s="155"/>
      <c r="BL935" s="155"/>
      <c r="BM935" s="155"/>
      <c r="BN935" s="155"/>
      <c r="BO935" s="155"/>
      <c r="BP935" s="155"/>
    </row>
    <row r="936" spans="1:68" ht="39" customHeight="1" x14ac:dyDescent="0.25">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20"/>
      <c r="AM936" s="20"/>
      <c r="AN936" s="155"/>
      <c r="AO936" s="155"/>
      <c r="AP936" s="155"/>
      <c r="AQ936" s="155"/>
      <c r="AR936" s="155"/>
      <c r="AS936" s="155"/>
      <c r="AT936" s="155"/>
      <c r="AU936" s="155"/>
      <c r="AV936" s="155"/>
      <c r="AW936" s="155"/>
      <c r="AX936" s="155"/>
      <c r="AY936" s="155"/>
      <c r="AZ936" s="155"/>
      <c r="BA936" s="155"/>
      <c r="BB936" s="155"/>
      <c r="BC936" s="155"/>
      <c r="BD936" s="155"/>
      <c r="BE936" s="155"/>
      <c r="BF936" s="155"/>
      <c r="BG936" s="155"/>
      <c r="BH936" s="155"/>
      <c r="BI936" s="155"/>
      <c r="BJ936" s="155"/>
      <c r="BK936" s="155"/>
      <c r="BL936" s="155"/>
      <c r="BM936" s="155"/>
      <c r="BN936" s="155"/>
      <c r="BO936" s="155"/>
      <c r="BP936" s="155"/>
    </row>
    <row r="937" spans="1:68" ht="39" customHeight="1" x14ac:dyDescent="0.25">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20"/>
      <c r="AM937" s="20"/>
      <c r="AN937" s="155"/>
      <c r="AO937" s="155"/>
      <c r="AP937" s="155"/>
      <c r="AQ937" s="155"/>
      <c r="AR937" s="155"/>
      <c r="AS937" s="155"/>
      <c r="AT937" s="155"/>
      <c r="AU937" s="155"/>
      <c r="AV937" s="155"/>
      <c r="AW937" s="155"/>
      <c r="AX937" s="155"/>
      <c r="AY937" s="155"/>
      <c r="AZ937" s="155"/>
      <c r="BA937" s="155"/>
      <c r="BB937" s="155"/>
      <c r="BC937" s="155"/>
      <c r="BD937" s="155"/>
      <c r="BE937" s="155"/>
      <c r="BF937" s="155"/>
      <c r="BG937" s="155"/>
      <c r="BH937" s="155"/>
      <c r="BI937" s="155"/>
      <c r="BJ937" s="155"/>
      <c r="BK937" s="155"/>
      <c r="BL937" s="155"/>
      <c r="BM937" s="155"/>
      <c r="BN937" s="155"/>
      <c r="BO937" s="155"/>
      <c r="BP937" s="155"/>
    </row>
    <row r="938" spans="1:68" ht="39" customHeight="1" x14ac:dyDescent="0.25">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20"/>
      <c r="AM938" s="20"/>
      <c r="AN938" s="155"/>
      <c r="AO938" s="155"/>
      <c r="AP938" s="155"/>
      <c r="AQ938" s="155"/>
      <c r="AR938" s="155"/>
      <c r="AS938" s="155"/>
      <c r="AT938" s="155"/>
      <c r="AU938" s="155"/>
      <c r="AV938" s="155"/>
      <c r="AW938" s="155"/>
      <c r="AX938" s="155"/>
      <c r="AY938" s="155"/>
      <c r="AZ938" s="155"/>
      <c r="BA938" s="155"/>
      <c r="BB938" s="155"/>
      <c r="BC938" s="155"/>
      <c r="BD938" s="155"/>
      <c r="BE938" s="155"/>
      <c r="BF938" s="155"/>
      <c r="BG938" s="155"/>
      <c r="BH938" s="155"/>
      <c r="BI938" s="155"/>
      <c r="BJ938" s="155"/>
      <c r="BK938" s="155"/>
      <c r="BL938" s="155"/>
      <c r="BM938" s="155"/>
      <c r="BN938" s="155"/>
      <c r="BO938" s="155"/>
      <c r="BP938" s="155"/>
    </row>
    <row r="939" spans="1:68" ht="39" customHeight="1" x14ac:dyDescent="0.25">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20"/>
      <c r="AM939" s="20"/>
      <c r="AN939" s="155"/>
      <c r="AO939" s="155"/>
      <c r="AP939" s="155"/>
      <c r="AQ939" s="155"/>
      <c r="AR939" s="155"/>
      <c r="AS939" s="155"/>
      <c r="AT939" s="155"/>
      <c r="AU939" s="155"/>
      <c r="AV939" s="155"/>
      <c r="AW939" s="155"/>
      <c r="AX939" s="155"/>
      <c r="AY939" s="155"/>
      <c r="AZ939" s="155"/>
      <c r="BA939" s="155"/>
      <c r="BB939" s="155"/>
      <c r="BC939" s="155"/>
      <c r="BD939" s="155"/>
      <c r="BE939" s="155"/>
      <c r="BF939" s="155"/>
      <c r="BG939" s="155"/>
      <c r="BH939" s="155"/>
      <c r="BI939" s="155"/>
      <c r="BJ939" s="155"/>
      <c r="BK939" s="155"/>
      <c r="BL939" s="155"/>
      <c r="BM939" s="155"/>
      <c r="BN939" s="155"/>
      <c r="BO939" s="155"/>
      <c r="BP939" s="155"/>
    </row>
    <row r="940" spans="1:68" ht="39" customHeight="1" x14ac:dyDescent="0.25">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20"/>
      <c r="AM940" s="20"/>
      <c r="AN940" s="155"/>
      <c r="AO940" s="155"/>
      <c r="AP940" s="155"/>
      <c r="AQ940" s="155"/>
      <c r="AR940" s="155"/>
      <c r="AS940" s="155"/>
      <c r="AT940" s="155"/>
      <c r="AU940" s="155"/>
      <c r="AV940" s="155"/>
      <c r="AW940" s="155"/>
      <c r="AX940" s="155"/>
      <c r="AY940" s="155"/>
      <c r="AZ940" s="155"/>
      <c r="BA940" s="155"/>
      <c r="BB940" s="155"/>
      <c r="BC940" s="155"/>
      <c r="BD940" s="155"/>
      <c r="BE940" s="155"/>
      <c r="BF940" s="155"/>
      <c r="BG940" s="155"/>
      <c r="BH940" s="155"/>
      <c r="BI940" s="155"/>
      <c r="BJ940" s="155"/>
      <c r="BK940" s="155"/>
      <c r="BL940" s="155"/>
      <c r="BM940" s="155"/>
      <c r="BN940" s="155"/>
      <c r="BO940" s="155"/>
      <c r="BP940" s="155"/>
    </row>
    <row r="941" spans="1:68" ht="39" customHeight="1" x14ac:dyDescent="0.25">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20"/>
      <c r="AM941" s="20"/>
      <c r="AN941" s="155"/>
      <c r="AO941" s="155"/>
      <c r="AP941" s="155"/>
      <c r="AQ941" s="155"/>
      <c r="AR941" s="155"/>
      <c r="AS941" s="155"/>
      <c r="AT941" s="155"/>
      <c r="AU941" s="155"/>
      <c r="AV941" s="155"/>
      <c r="AW941" s="155"/>
      <c r="AX941" s="155"/>
      <c r="AY941" s="155"/>
      <c r="AZ941" s="155"/>
      <c r="BA941" s="155"/>
      <c r="BB941" s="155"/>
      <c r="BC941" s="155"/>
      <c r="BD941" s="155"/>
      <c r="BE941" s="155"/>
      <c r="BF941" s="155"/>
      <c r="BG941" s="155"/>
      <c r="BH941" s="155"/>
      <c r="BI941" s="155"/>
      <c r="BJ941" s="155"/>
      <c r="BK941" s="155"/>
      <c r="BL941" s="155"/>
      <c r="BM941" s="155"/>
      <c r="BN941" s="155"/>
      <c r="BO941" s="155"/>
      <c r="BP941" s="155"/>
    </row>
    <row r="942" spans="1:68" ht="39" customHeight="1" x14ac:dyDescent="0.25">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20"/>
      <c r="AM942" s="20"/>
      <c r="AN942" s="155"/>
      <c r="AO942" s="155"/>
      <c r="AP942" s="155"/>
      <c r="AQ942" s="155"/>
      <c r="AR942" s="155"/>
      <c r="AS942" s="155"/>
      <c r="AT942" s="155"/>
      <c r="AU942" s="155"/>
      <c r="AV942" s="155"/>
      <c r="AW942" s="155"/>
      <c r="AX942" s="155"/>
      <c r="AY942" s="155"/>
      <c r="AZ942" s="155"/>
      <c r="BA942" s="155"/>
      <c r="BB942" s="155"/>
      <c r="BC942" s="155"/>
      <c r="BD942" s="155"/>
      <c r="BE942" s="155"/>
      <c r="BF942" s="155"/>
      <c r="BG942" s="155"/>
      <c r="BH942" s="155"/>
      <c r="BI942" s="155"/>
      <c r="BJ942" s="155"/>
      <c r="BK942" s="155"/>
      <c r="BL942" s="155"/>
      <c r="BM942" s="155"/>
      <c r="BN942" s="155"/>
      <c r="BO942" s="155"/>
      <c r="BP942" s="155"/>
    </row>
    <row r="943" spans="1:68" ht="39" customHeight="1" x14ac:dyDescent="0.25">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20"/>
      <c r="AM943" s="20"/>
      <c r="AN943" s="155"/>
      <c r="AO943" s="155"/>
      <c r="AP943" s="155"/>
      <c r="AQ943" s="155"/>
      <c r="AR943" s="155"/>
      <c r="AS943" s="155"/>
      <c r="AT943" s="155"/>
      <c r="AU943" s="155"/>
      <c r="AV943" s="155"/>
      <c r="AW943" s="155"/>
      <c r="AX943" s="155"/>
      <c r="AY943" s="155"/>
      <c r="AZ943" s="155"/>
      <c r="BA943" s="155"/>
      <c r="BB943" s="155"/>
      <c r="BC943" s="155"/>
      <c r="BD943" s="155"/>
      <c r="BE943" s="155"/>
      <c r="BF943" s="155"/>
      <c r="BG943" s="155"/>
      <c r="BH943" s="155"/>
      <c r="BI943" s="155"/>
      <c r="BJ943" s="155"/>
      <c r="BK943" s="155"/>
      <c r="BL943" s="155"/>
      <c r="BM943" s="155"/>
      <c r="BN943" s="155"/>
      <c r="BO943" s="155"/>
      <c r="BP943" s="155"/>
    </row>
    <row r="944" spans="1:68" ht="39" customHeight="1" x14ac:dyDescent="0.25">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20"/>
      <c r="AM944" s="20"/>
      <c r="AN944" s="155"/>
      <c r="AO944" s="155"/>
      <c r="AP944" s="155"/>
      <c r="AQ944" s="155"/>
      <c r="AR944" s="155"/>
      <c r="AS944" s="155"/>
      <c r="AT944" s="155"/>
      <c r="AU944" s="155"/>
      <c r="AV944" s="155"/>
      <c r="AW944" s="155"/>
      <c r="AX944" s="155"/>
      <c r="AY944" s="155"/>
      <c r="AZ944" s="155"/>
      <c r="BA944" s="155"/>
      <c r="BB944" s="155"/>
      <c r="BC944" s="155"/>
      <c r="BD944" s="155"/>
      <c r="BE944" s="155"/>
      <c r="BF944" s="155"/>
      <c r="BG944" s="155"/>
      <c r="BH944" s="155"/>
      <c r="BI944" s="155"/>
      <c r="BJ944" s="155"/>
      <c r="BK944" s="155"/>
      <c r="BL944" s="155"/>
      <c r="BM944" s="155"/>
      <c r="BN944" s="155"/>
      <c r="BO944" s="155"/>
      <c r="BP944" s="155"/>
    </row>
    <row r="945" spans="1:68" ht="39" customHeight="1" x14ac:dyDescent="0.25">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20"/>
      <c r="AM945" s="20"/>
      <c r="AN945" s="155"/>
      <c r="AO945" s="155"/>
      <c r="AP945" s="155"/>
      <c r="AQ945" s="155"/>
      <c r="AR945" s="155"/>
      <c r="AS945" s="155"/>
      <c r="AT945" s="155"/>
      <c r="AU945" s="155"/>
      <c r="AV945" s="155"/>
      <c r="AW945" s="155"/>
      <c r="AX945" s="155"/>
      <c r="AY945" s="155"/>
      <c r="AZ945" s="155"/>
      <c r="BA945" s="155"/>
      <c r="BB945" s="155"/>
      <c r="BC945" s="155"/>
      <c r="BD945" s="155"/>
      <c r="BE945" s="155"/>
      <c r="BF945" s="155"/>
      <c r="BG945" s="155"/>
      <c r="BH945" s="155"/>
      <c r="BI945" s="155"/>
      <c r="BJ945" s="155"/>
      <c r="BK945" s="155"/>
      <c r="BL945" s="155"/>
      <c r="BM945" s="155"/>
      <c r="BN945" s="155"/>
      <c r="BO945" s="155"/>
      <c r="BP945" s="155"/>
    </row>
    <row r="946" spans="1:68" ht="39" customHeight="1" x14ac:dyDescent="0.25">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20"/>
      <c r="AM946" s="20"/>
      <c r="AN946" s="155"/>
      <c r="AO946" s="155"/>
      <c r="AP946" s="155"/>
      <c r="AQ946" s="155"/>
      <c r="AR946" s="155"/>
      <c r="AS946" s="155"/>
      <c r="AT946" s="155"/>
      <c r="AU946" s="155"/>
      <c r="AV946" s="155"/>
      <c r="AW946" s="155"/>
      <c r="AX946" s="155"/>
      <c r="AY946" s="155"/>
      <c r="AZ946" s="155"/>
      <c r="BA946" s="155"/>
      <c r="BB946" s="155"/>
      <c r="BC946" s="155"/>
      <c r="BD946" s="155"/>
      <c r="BE946" s="155"/>
      <c r="BF946" s="155"/>
      <c r="BG946" s="155"/>
      <c r="BH946" s="155"/>
      <c r="BI946" s="155"/>
      <c r="BJ946" s="155"/>
      <c r="BK946" s="155"/>
      <c r="BL946" s="155"/>
      <c r="BM946" s="155"/>
      <c r="BN946" s="155"/>
      <c r="BO946" s="155"/>
      <c r="BP946" s="155"/>
    </row>
    <row r="947" spans="1:68" ht="39" customHeight="1" x14ac:dyDescent="0.25">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20"/>
      <c r="AM947" s="20"/>
      <c r="AN947" s="155"/>
      <c r="AO947" s="155"/>
      <c r="AP947" s="155"/>
      <c r="AQ947" s="155"/>
      <c r="AR947" s="155"/>
      <c r="AS947" s="155"/>
      <c r="AT947" s="155"/>
      <c r="AU947" s="155"/>
      <c r="AV947" s="155"/>
      <c r="AW947" s="155"/>
      <c r="AX947" s="155"/>
      <c r="AY947" s="155"/>
      <c r="AZ947" s="155"/>
      <c r="BA947" s="155"/>
      <c r="BB947" s="155"/>
      <c r="BC947" s="155"/>
      <c r="BD947" s="155"/>
      <c r="BE947" s="155"/>
      <c r="BF947" s="155"/>
      <c r="BG947" s="155"/>
      <c r="BH947" s="155"/>
      <c r="BI947" s="155"/>
      <c r="BJ947" s="155"/>
      <c r="BK947" s="155"/>
      <c r="BL947" s="155"/>
      <c r="BM947" s="155"/>
      <c r="BN947" s="155"/>
      <c r="BO947" s="155"/>
      <c r="BP947" s="155"/>
    </row>
    <row r="948" spans="1:68" ht="39" customHeight="1" x14ac:dyDescent="0.25">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20"/>
      <c r="AM948" s="20"/>
      <c r="AN948" s="155"/>
      <c r="AO948" s="155"/>
      <c r="AP948" s="155"/>
      <c r="AQ948" s="155"/>
      <c r="AR948" s="155"/>
      <c r="AS948" s="155"/>
      <c r="AT948" s="155"/>
      <c r="AU948" s="155"/>
      <c r="AV948" s="155"/>
      <c r="AW948" s="155"/>
      <c r="AX948" s="155"/>
      <c r="AY948" s="155"/>
      <c r="AZ948" s="155"/>
      <c r="BA948" s="155"/>
      <c r="BB948" s="155"/>
      <c r="BC948" s="155"/>
      <c r="BD948" s="155"/>
      <c r="BE948" s="155"/>
      <c r="BF948" s="155"/>
      <c r="BG948" s="155"/>
      <c r="BH948" s="155"/>
      <c r="BI948" s="155"/>
      <c r="BJ948" s="155"/>
      <c r="BK948" s="155"/>
      <c r="BL948" s="155"/>
      <c r="BM948" s="155"/>
      <c r="BN948" s="155"/>
      <c r="BO948" s="155"/>
      <c r="BP948" s="155"/>
    </row>
    <row r="949" spans="1:68" ht="39" customHeight="1" x14ac:dyDescent="0.25">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20"/>
      <c r="AM949" s="20"/>
      <c r="AN949" s="155"/>
      <c r="AO949" s="155"/>
      <c r="AP949" s="155"/>
      <c r="AQ949" s="155"/>
      <c r="AR949" s="155"/>
      <c r="AS949" s="155"/>
      <c r="AT949" s="155"/>
      <c r="AU949" s="155"/>
      <c r="AV949" s="155"/>
      <c r="AW949" s="155"/>
      <c r="AX949" s="155"/>
      <c r="AY949" s="155"/>
      <c r="AZ949" s="155"/>
      <c r="BA949" s="155"/>
      <c r="BB949" s="155"/>
      <c r="BC949" s="155"/>
      <c r="BD949" s="155"/>
      <c r="BE949" s="155"/>
      <c r="BF949" s="155"/>
      <c r="BG949" s="155"/>
      <c r="BH949" s="155"/>
      <c r="BI949" s="155"/>
      <c r="BJ949" s="155"/>
      <c r="BK949" s="155"/>
      <c r="BL949" s="155"/>
      <c r="BM949" s="155"/>
      <c r="BN949" s="155"/>
      <c r="BO949" s="155"/>
      <c r="BP949" s="155"/>
    </row>
    <row r="950" spans="1:68" ht="39" customHeight="1" x14ac:dyDescent="0.25">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20"/>
      <c r="AM950" s="20"/>
      <c r="AN950" s="155"/>
      <c r="AO950" s="155"/>
      <c r="AP950" s="155"/>
      <c r="AQ950" s="155"/>
      <c r="AR950" s="155"/>
      <c r="AS950" s="155"/>
      <c r="AT950" s="155"/>
      <c r="AU950" s="155"/>
      <c r="AV950" s="155"/>
      <c r="AW950" s="155"/>
      <c r="AX950" s="155"/>
      <c r="AY950" s="155"/>
      <c r="AZ950" s="155"/>
      <c r="BA950" s="155"/>
      <c r="BB950" s="155"/>
      <c r="BC950" s="155"/>
      <c r="BD950" s="155"/>
      <c r="BE950" s="155"/>
      <c r="BF950" s="155"/>
      <c r="BG950" s="155"/>
      <c r="BH950" s="155"/>
      <c r="BI950" s="155"/>
      <c r="BJ950" s="155"/>
      <c r="BK950" s="155"/>
      <c r="BL950" s="155"/>
      <c r="BM950" s="155"/>
      <c r="BN950" s="155"/>
      <c r="BO950" s="155"/>
      <c r="BP950" s="155"/>
    </row>
    <row r="951" spans="1:68" ht="39" customHeight="1" x14ac:dyDescent="0.25">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20"/>
      <c r="AM951" s="20"/>
      <c r="AN951" s="155"/>
      <c r="AO951" s="155"/>
      <c r="AP951" s="155"/>
      <c r="AQ951" s="155"/>
      <c r="AR951" s="155"/>
      <c r="AS951" s="155"/>
      <c r="AT951" s="155"/>
      <c r="AU951" s="155"/>
      <c r="AV951" s="155"/>
      <c r="AW951" s="155"/>
      <c r="AX951" s="155"/>
      <c r="AY951" s="155"/>
      <c r="AZ951" s="155"/>
      <c r="BA951" s="155"/>
      <c r="BB951" s="155"/>
      <c r="BC951" s="155"/>
      <c r="BD951" s="155"/>
      <c r="BE951" s="155"/>
      <c r="BF951" s="155"/>
      <c r="BG951" s="155"/>
      <c r="BH951" s="155"/>
      <c r="BI951" s="155"/>
      <c r="BJ951" s="155"/>
      <c r="BK951" s="155"/>
      <c r="BL951" s="155"/>
      <c r="BM951" s="155"/>
      <c r="BN951" s="155"/>
      <c r="BO951" s="155"/>
      <c r="BP951" s="155"/>
    </row>
    <row r="952" spans="1:68" ht="39" customHeight="1" x14ac:dyDescent="0.25">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20"/>
      <c r="AM952" s="20"/>
      <c r="AN952" s="155"/>
      <c r="AO952" s="155"/>
      <c r="AP952" s="155"/>
      <c r="AQ952" s="155"/>
      <c r="AR952" s="155"/>
      <c r="AS952" s="155"/>
      <c r="AT952" s="155"/>
      <c r="AU952" s="155"/>
      <c r="AV952" s="155"/>
      <c r="AW952" s="155"/>
      <c r="AX952" s="155"/>
      <c r="AY952" s="155"/>
      <c r="AZ952" s="155"/>
      <c r="BA952" s="155"/>
      <c r="BB952" s="155"/>
      <c r="BC952" s="155"/>
      <c r="BD952" s="155"/>
      <c r="BE952" s="155"/>
      <c r="BF952" s="155"/>
      <c r="BG952" s="155"/>
      <c r="BH952" s="155"/>
      <c r="BI952" s="155"/>
      <c r="BJ952" s="155"/>
      <c r="BK952" s="155"/>
      <c r="BL952" s="155"/>
      <c r="BM952" s="155"/>
      <c r="BN952" s="155"/>
      <c r="BO952" s="155"/>
      <c r="BP952" s="155"/>
    </row>
    <row r="953" spans="1:68" ht="39" customHeight="1" x14ac:dyDescent="0.25">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20"/>
      <c r="AM953" s="20"/>
      <c r="AN953" s="155"/>
      <c r="AO953" s="155"/>
      <c r="AP953" s="155"/>
      <c r="AQ953" s="155"/>
      <c r="AR953" s="155"/>
      <c r="AS953" s="155"/>
      <c r="AT953" s="155"/>
      <c r="AU953" s="155"/>
      <c r="AV953" s="155"/>
      <c r="AW953" s="155"/>
      <c r="AX953" s="155"/>
      <c r="AY953" s="155"/>
      <c r="AZ953" s="155"/>
      <c r="BA953" s="155"/>
      <c r="BB953" s="155"/>
      <c r="BC953" s="155"/>
      <c r="BD953" s="155"/>
      <c r="BE953" s="155"/>
      <c r="BF953" s="155"/>
      <c r="BG953" s="155"/>
      <c r="BH953" s="155"/>
      <c r="BI953" s="155"/>
      <c r="BJ953" s="155"/>
      <c r="BK953" s="155"/>
      <c r="BL953" s="155"/>
      <c r="BM953" s="155"/>
      <c r="BN953" s="155"/>
      <c r="BO953" s="155"/>
      <c r="BP953" s="155"/>
    </row>
    <row r="954" spans="1:68" ht="39" customHeight="1" x14ac:dyDescent="0.25">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20"/>
      <c r="AM954" s="20"/>
      <c r="AN954" s="155"/>
      <c r="AO954" s="155"/>
      <c r="AP954" s="155"/>
      <c r="AQ954" s="155"/>
      <c r="AR954" s="155"/>
      <c r="AS954" s="155"/>
      <c r="AT954" s="155"/>
      <c r="AU954" s="155"/>
      <c r="AV954" s="155"/>
      <c r="AW954" s="155"/>
      <c r="AX954" s="155"/>
      <c r="AY954" s="155"/>
      <c r="AZ954" s="155"/>
      <c r="BA954" s="155"/>
      <c r="BB954" s="155"/>
      <c r="BC954" s="155"/>
      <c r="BD954" s="155"/>
      <c r="BE954" s="155"/>
      <c r="BF954" s="155"/>
      <c r="BG954" s="155"/>
      <c r="BH954" s="155"/>
      <c r="BI954" s="155"/>
      <c r="BJ954" s="155"/>
      <c r="BK954" s="155"/>
      <c r="BL954" s="155"/>
      <c r="BM954" s="155"/>
      <c r="BN954" s="155"/>
      <c r="BO954" s="155"/>
      <c r="BP954" s="155"/>
    </row>
    <row r="955" spans="1:68" ht="39" customHeight="1" x14ac:dyDescent="0.25">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20"/>
      <c r="AM955" s="20"/>
      <c r="AN955" s="155"/>
      <c r="AO955" s="155"/>
      <c r="AP955" s="155"/>
      <c r="AQ955" s="155"/>
      <c r="AR955" s="155"/>
      <c r="AS955" s="155"/>
      <c r="AT955" s="155"/>
      <c r="AU955" s="155"/>
      <c r="AV955" s="155"/>
      <c r="AW955" s="155"/>
      <c r="AX955" s="155"/>
      <c r="AY955" s="155"/>
      <c r="AZ955" s="155"/>
      <c r="BA955" s="155"/>
      <c r="BB955" s="155"/>
      <c r="BC955" s="155"/>
      <c r="BD955" s="155"/>
      <c r="BE955" s="155"/>
      <c r="BF955" s="155"/>
      <c r="BG955" s="155"/>
      <c r="BH955" s="155"/>
      <c r="BI955" s="155"/>
      <c r="BJ955" s="155"/>
      <c r="BK955" s="155"/>
      <c r="BL955" s="155"/>
      <c r="BM955" s="155"/>
      <c r="BN955" s="155"/>
      <c r="BO955" s="155"/>
      <c r="BP955" s="155"/>
    </row>
    <row r="956" spans="1:68" ht="39" customHeight="1" x14ac:dyDescent="0.25">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20"/>
      <c r="AM956" s="20"/>
      <c r="AN956" s="155"/>
      <c r="AO956" s="155"/>
      <c r="AP956" s="155"/>
      <c r="AQ956" s="155"/>
      <c r="AR956" s="155"/>
      <c r="AS956" s="155"/>
      <c r="AT956" s="155"/>
      <c r="AU956" s="155"/>
      <c r="AV956" s="155"/>
      <c r="AW956" s="155"/>
      <c r="AX956" s="155"/>
      <c r="AY956" s="155"/>
      <c r="AZ956" s="155"/>
      <c r="BA956" s="155"/>
      <c r="BB956" s="155"/>
      <c r="BC956" s="155"/>
      <c r="BD956" s="155"/>
      <c r="BE956" s="155"/>
      <c r="BF956" s="155"/>
      <c r="BG956" s="155"/>
      <c r="BH956" s="155"/>
      <c r="BI956" s="155"/>
      <c r="BJ956" s="155"/>
      <c r="BK956" s="155"/>
      <c r="BL956" s="155"/>
      <c r="BM956" s="155"/>
      <c r="BN956" s="155"/>
      <c r="BO956" s="155"/>
      <c r="BP956" s="155"/>
    </row>
    <row r="957" spans="1:68" ht="39" customHeight="1" x14ac:dyDescent="0.25">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20"/>
      <c r="AM957" s="20"/>
      <c r="AN957" s="155"/>
      <c r="AO957" s="155"/>
      <c r="AP957" s="155"/>
      <c r="AQ957" s="155"/>
      <c r="AR957" s="155"/>
      <c r="AS957" s="155"/>
      <c r="AT957" s="155"/>
      <c r="AU957" s="155"/>
      <c r="AV957" s="155"/>
      <c r="AW957" s="155"/>
      <c r="AX957" s="155"/>
      <c r="AY957" s="155"/>
      <c r="AZ957" s="155"/>
      <c r="BA957" s="155"/>
      <c r="BB957" s="155"/>
      <c r="BC957" s="155"/>
      <c r="BD957" s="155"/>
      <c r="BE957" s="155"/>
      <c r="BF957" s="155"/>
      <c r="BG957" s="155"/>
      <c r="BH957" s="155"/>
      <c r="BI957" s="155"/>
      <c r="BJ957" s="155"/>
      <c r="BK957" s="155"/>
      <c r="BL957" s="155"/>
      <c r="BM957" s="155"/>
      <c r="BN957" s="155"/>
      <c r="BO957" s="155"/>
      <c r="BP957" s="155"/>
    </row>
    <row r="958" spans="1:68" ht="39" customHeight="1" x14ac:dyDescent="0.25">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20"/>
      <c r="AM958" s="20"/>
      <c r="AN958" s="155"/>
      <c r="AO958" s="155"/>
      <c r="AP958" s="155"/>
      <c r="AQ958" s="155"/>
      <c r="AR958" s="155"/>
      <c r="AS958" s="155"/>
      <c r="AT958" s="155"/>
      <c r="AU958" s="155"/>
      <c r="AV958" s="155"/>
      <c r="AW958" s="155"/>
      <c r="AX958" s="155"/>
      <c r="AY958" s="155"/>
      <c r="AZ958" s="155"/>
      <c r="BA958" s="155"/>
      <c r="BB958" s="155"/>
      <c r="BC958" s="155"/>
      <c r="BD958" s="155"/>
      <c r="BE958" s="155"/>
      <c r="BF958" s="155"/>
      <c r="BG958" s="155"/>
      <c r="BH958" s="155"/>
      <c r="BI958" s="155"/>
      <c r="BJ958" s="155"/>
      <c r="BK958" s="155"/>
      <c r="BL958" s="155"/>
      <c r="BM958" s="155"/>
      <c r="BN958" s="155"/>
      <c r="BO958" s="155"/>
      <c r="BP958" s="155"/>
    </row>
    <row r="959" spans="1:68" ht="39" customHeight="1" x14ac:dyDescent="0.25">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20"/>
      <c r="AM959" s="20"/>
      <c r="AN959" s="155"/>
      <c r="AO959" s="155"/>
      <c r="AP959" s="155"/>
      <c r="AQ959" s="155"/>
      <c r="AR959" s="155"/>
      <c r="AS959" s="155"/>
      <c r="AT959" s="155"/>
      <c r="AU959" s="155"/>
      <c r="AV959" s="155"/>
      <c r="AW959" s="155"/>
      <c r="AX959" s="155"/>
      <c r="AY959" s="155"/>
      <c r="AZ959" s="155"/>
      <c r="BA959" s="155"/>
      <c r="BB959" s="155"/>
      <c r="BC959" s="155"/>
      <c r="BD959" s="155"/>
      <c r="BE959" s="155"/>
      <c r="BF959" s="155"/>
      <c r="BG959" s="155"/>
      <c r="BH959" s="155"/>
      <c r="BI959" s="155"/>
      <c r="BJ959" s="155"/>
      <c r="BK959" s="155"/>
      <c r="BL959" s="155"/>
      <c r="BM959" s="155"/>
      <c r="BN959" s="155"/>
      <c r="BO959" s="155"/>
      <c r="BP959" s="155"/>
    </row>
    <row r="960" spans="1:68" ht="39" customHeight="1" x14ac:dyDescent="0.25">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20"/>
      <c r="AM960" s="20"/>
      <c r="AN960" s="155"/>
      <c r="AO960" s="155"/>
      <c r="AP960" s="155"/>
      <c r="AQ960" s="155"/>
      <c r="AR960" s="155"/>
      <c r="AS960" s="155"/>
      <c r="AT960" s="155"/>
      <c r="AU960" s="155"/>
      <c r="AV960" s="155"/>
      <c r="AW960" s="155"/>
      <c r="AX960" s="155"/>
      <c r="AY960" s="155"/>
      <c r="AZ960" s="155"/>
      <c r="BA960" s="155"/>
      <c r="BB960" s="155"/>
      <c r="BC960" s="155"/>
      <c r="BD960" s="155"/>
      <c r="BE960" s="155"/>
      <c r="BF960" s="155"/>
      <c r="BG960" s="155"/>
      <c r="BH960" s="155"/>
      <c r="BI960" s="155"/>
      <c r="BJ960" s="155"/>
      <c r="BK960" s="155"/>
      <c r="BL960" s="155"/>
      <c r="BM960" s="155"/>
      <c r="BN960" s="155"/>
      <c r="BO960" s="155"/>
      <c r="BP960" s="155"/>
    </row>
    <row r="961" spans="1:68" ht="39" customHeight="1" x14ac:dyDescent="0.25">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20"/>
      <c r="AM961" s="20"/>
      <c r="AN961" s="155"/>
      <c r="AO961" s="155"/>
      <c r="AP961" s="155"/>
      <c r="AQ961" s="155"/>
      <c r="AR961" s="155"/>
      <c r="AS961" s="155"/>
      <c r="AT961" s="155"/>
      <c r="AU961" s="155"/>
      <c r="AV961" s="155"/>
      <c r="AW961" s="155"/>
      <c r="AX961" s="155"/>
      <c r="AY961" s="155"/>
      <c r="AZ961" s="155"/>
      <c r="BA961" s="155"/>
      <c r="BB961" s="155"/>
      <c r="BC961" s="155"/>
      <c r="BD961" s="155"/>
      <c r="BE961" s="155"/>
      <c r="BF961" s="155"/>
      <c r="BG961" s="155"/>
      <c r="BH961" s="155"/>
      <c r="BI961" s="155"/>
      <c r="BJ961" s="155"/>
      <c r="BK961" s="155"/>
      <c r="BL961" s="155"/>
      <c r="BM961" s="155"/>
      <c r="BN961" s="155"/>
      <c r="BO961" s="155"/>
      <c r="BP961" s="155"/>
    </row>
    <row r="962" spans="1:68" ht="39" customHeight="1" x14ac:dyDescent="0.25">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20"/>
      <c r="AM962" s="20"/>
      <c r="AN962" s="155"/>
      <c r="AO962" s="155"/>
      <c r="AP962" s="155"/>
      <c r="AQ962" s="155"/>
      <c r="AR962" s="155"/>
      <c r="AS962" s="155"/>
      <c r="AT962" s="155"/>
      <c r="AU962" s="155"/>
      <c r="AV962" s="155"/>
      <c r="AW962" s="155"/>
      <c r="AX962" s="155"/>
      <c r="AY962" s="155"/>
      <c r="AZ962" s="155"/>
      <c r="BA962" s="155"/>
      <c r="BB962" s="155"/>
      <c r="BC962" s="155"/>
      <c r="BD962" s="155"/>
      <c r="BE962" s="155"/>
      <c r="BF962" s="155"/>
      <c r="BG962" s="155"/>
      <c r="BH962" s="155"/>
      <c r="BI962" s="155"/>
      <c r="BJ962" s="155"/>
      <c r="BK962" s="155"/>
      <c r="BL962" s="155"/>
      <c r="BM962" s="155"/>
      <c r="BN962" s="155"/>
      <c r="BO962" s="155"/>
      <c r="BP962" s="155"/>
    </row>
    <row r="963" spans="1:68" ht="39" customHeight="1" x14ac:dyDescent="0.25">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20"/>
      <c r="AM963" s="20"/>
      <c r="AN963" s="155"/>
      <c r="AO963" s="155"/>
      <c r="AP963" s="155"/>
      <c r="AQ963" s="155"/>
      <c r="AR963" s="155"/>
      <c r="AS963" s="155"/>
      <c r="AT963" s="155"/>
      <c r="AU963" s="155"/>
      <c r="AV963" s="155"/>
      <c r="AW963" s="155"/>
      <c r="AX963" s="155"/>
      <c r="AY963" s="155"/>
      <c r="AZ963" s="155"/>
      <c r="BA963" s="155"/>
      <c r="BB963" s="155"/>
      <c r="BC963" s="155"/>
      <c r="BD963" s="155"/>
      <c r="BE963" s="155"/>
      <c r="BF963" s="155"/>
      <c r="BG963" s="155"/>
      <c r="BH963" s="155"/>
      <c r="BI963" s="155"/>
      <c r="BJ963" s="155"/>
      <c r="BK963" s="155"/>
      <c r="BL963" s="155"/>
      <c r="BM963" s="155"/>
      <c r="BN963" s="155"/>
      <c r="BO963" s="155"/>
      <c r="BP963" s="155"/>
    </row>
    <row r="964" spans="1:68" ht="39" customHeight="1" x14ac:dyDescent="0.25">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20"/>
      <c r="AM964" s="20"/>
      <c r="AN964" s="155"/>
      <c r="AO964" s="155"/>
      <c r="AP964" s="155"/>
      <c r="AQ964" s="155"/>
      <c r="AR964" s="155"/>
      <c r="AS964" s="155"/>
      <c r="AT964" s="155"/>
      <c r="AU964" s="155"/>
      <c r="AV964" s="155"/>
      <c r="AW964" s="155"/>
      <c r="AX964" s="155"/>
      <c r="AY964" s="155"/>
      <c r="AZ964" s="155"/>
      <c r="BA964" s="155"/>
      <c r="BB964" s="155"/>
      <c r="BC964" s="155"/>
      <c r="BD964" s="155"/>
      <c r="BE964" s="155"/>
      <c r="BF964" s="155"/>
      <c r="BG964" s="155"/>
      <c r="BH964" s="155"/>
      <c r="BI964" s="155"/>
      <c r="BJ964" s="155"/>
      <c r="BK964" s="155"/>
      <c r="BL964" s="155"/>
      <c r="BM964" s="155"/>
      <c r="BN964" s="155"/>
      <c r="BO964" s="155"/>
      <c r="BP964" s="155"/>
    </row>
    <row r="965" spans="1:68" ht="39" customHeight="1" x14ac:dyDescent="0.25">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20"/>
      <c r="AM965" s="20"/>
      <c r="AN965" s="155"/>
      <c r="AO965" s="155"/>
      <c r="AP965" s="155"/>
      <c r="AQ965" s="155"/>
      <c r="AR965" s="155"/>
      <c r="AS965" s="155"/>
      <c r="AT965" s="155"/>
      <c r="AU965" s="155"/>
      <c r="AV965" s="155"/>
      <c r="AW965" s="155"/>
      <c r="AX965" s="155"/>
      <c r="AY965" s="155"/>
      <c r="AZ965" s="155"/>
      <c r="BA965" s="155"/>
      <c r="BB965" s="155"/>
      <c r="BC965" s="155"/>
      <c r="BD965" s="155"/>
      <c r="BE965" s="155"/>
      <c r="BF965" s="155"/>
      <c r="BG965" s="155"/>
      <c r="BH965" s="155"/>
      <c r="BI965" s="155"/>
      <c r="BJ965" s="155"/>
      <c r="BK965" s="155"/>
      <c r="BL965" s="155"/>
      <c r="BM965" s="155"/>
      <c r="BN965" s="155"/>
      <c r="BO965" s="155"/>
      <c r="BP965" s="155"/>
    </row>
    <row r="966" spans="1:68" ht="39" customHeight="1" x14ac:dyDescent="0.25">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20"/>
      <c r="AM966" s="20"/>
      <c r="AN966" s="155"/>
      <c r="AO966" s="155"/>
      <c r="AP966" s="155"/>
      <c r="AQ966" s="155"/>
      <c r="AR966" s="155"/>
      <c r="AS966" s="155"/>
      <c r="AT966" s="155"/>
      <c r="AU966" s="155"/>
      <c r="AV966" s="155"/>
      <c r="AW966" s="155"/>
      <c r="AX966" s="155"/>
      <c r="AY966" s="155"/>
      <c r="AZ966" s="155"/>
      <c r="BA966" s="155"/>
      <c r="BB966" s="155"/>
      <c r="BC966" s="155"/>
      <c r="BD966" s="155"/>
      <c r="BE966" s="155"/>
      <c r="BF966" s="155"/>
      <c r="BG966" s="155"/>
      <c r="BH966" s="155"/>
      <c r="BI966" s="155"/>
      <c r="BJ966" s="155"/>
      <c r="BK966" s="155"/>
      <c r="BL966" s="155"/>
      <c r="BM966" s="155"/>
      <c r="BN966" s="155"/>
      <c r="BO966" s="155"/>
      <c r="BP966" s="155"/>
    </row>
    <row r="967" spans="1:68" ht="39" customHeight="1" x14ac:dyDescent="0.25">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20"/>
      <c r="AM967" s="20"/>
      <c r="AN967" s="155"/>
      <c r="AO967" s="155"/>
      <c r="AP967" s="155"/>
      <c r="AQ967" s="155"/>
      <c r="AR967" s="155"/>
      <c r="AS967" s="155"/>
      <c r="AT967" s="155"/>
      <c r="AU967" s="155"/>
      <c r="AV967" s="155"/>
      <c r="AW967" s="155"/>
      <c r="AX967" s="155"/>
      <c r="AY967" s="155"/>
      <c r="AZ967" s="155"/>
      <c r="BA967" s="155"/>
      <c r="BB967" s="155"/>
      <c r="BC967" s="155"/>
      <c r="BD967" s="155"/>
      <c r="BE967" s="155"/>
      <c r="BF967" s="155"/>
      <c r="BG967" s="155"/>
      <c r="BH967" s="155"/>
      <c r="BI967" s="155"/>
      <c r="BJ967" s="155"/>
      <c r="BK967" s="155"/>
      <c r="BL967" s="155"/>
      <c r="BM967" s="155"/>
      <c r="BN967" s="155"/>
      <c r="BO967" s="155"/>
      <c r="BP967" s="155"/>
    </row>
    <row r="968" spans="1:68" ht="39" customHeight="1" x14ac:dyDescent="0.25">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20"/>
      <c r="AM968" s="20"/>
      <c r="AN968" s="155"/>
      <c r="AO968" s="155"/>
      <c r="AP968" s="155"/>
      <c r="AQ968" s="155"/>
      <c r="AR968" s="155"/>
      <c r="AS968" s="155"/>
      <c r="AT968" s="155"/>
      <c r="AU968" s="155"/>
      <c r="AV968" s="155"/>
      <c r="AW968" s="155"/>
      <c r="AX968" s="155"/>
      <c r="AY968" s="155"/>
      <c r="AZ968" s="155"/>
      <c r="BA968" s="155"/>
      <c r="BB968" s="155"/>
      <c r="BC968" s="155"/>
      <c r="BD968" s="155"/>
      <c r="BE968" s="155"/>
      <c r="BF968" s="155"/>
      <c r="BG968" s="155"/>
      <c r="BH968" s="155"/>
      <c r="BI968" s="155"/>
      <c r="BJ968" s="155"/>
      <c r="BK968" s="155"/>
      <c r="BL968" s="155"/>
      <c r="BM968" s="155"/>
      <c r="BN968" s="155"/>
      <c r="BO968" s="155"/>
      <c r="BP968" s="155"/>
    </row>
    <row r="969" spans="1:68" ht="39" customHeight="1" x14ac:dyDescent="0.25">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20"/>
      <c r="AM969" s="20"/>
      <c r="AN969" s="155"/>
      <c r="AO969" s="155"/>
      <c r="AP969" s="155"/>
      <c r="AQ969" s="155"/>
      <c r="AR969" s="155"/>
      <c r="AS969" s="155"/>
      <c r="AT969" s="155"/>
      <c r="AU969" s="155"/>
      <c r="AV969" s="155"/>
      <c r="AW969" s="155"/>
      <c r="AX969" s="155"/>
      <c r="AY969" s="155"/>
      <c r="AZ969" s="155"/>
      <c r="BA969" s="155"/>
      <c r="BB969" s="155"/>
      <c r="BC969" s="155"/>
      <c r="BD969" s="155"/>
      <c r="BE969" s="155"/>
      <c r="BF969" s="155"/>
      <c r="BG969" s="155"/>
      <c r="BH969" s="155"/>
      <c r="BI969" s="155"/>
      <c r="BJ969" s="155"/>
      <c r="BK969" s="155"/>
      <c r="BL969" s="155"/>
      <c r="BM969" s="155"/>
      <c r="BN969" s="155"/>
      <c r="BO969" s="155"/>
      <c r="BP969" s="155"/>
    </row>
    <row r="970" spans="1:68" ht="39" customHeight="1" x14ac:dyDescent="0.25">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20"/>
      <c r="AM970" s="20"/>
      <c r="AN970" s="155"/>
      <c r="AO970" s="155"/>
      <c r="AP970" s="155"/>
      <c r="AQ970" s="155"/>
      <c r="AR970" s="155"/>
      <c r="AS970" s="155"/>
      <c r="AT970" s="155"/>
      <c r="AU970" s="155"/>
      <c r="AV970" s="155"/>
      <c r="AW970" s="155"/>
      <c r="AX970" s="155"/>
      <c r="AY970" s="155"/>
      <c r="AZ970" s="155"/>
      <c r="BA970" s="155"/>
      <c r="BB970" s="155"/>
      <c r="BC970" s="155"/>
      <c r="BD970" s="155"/>
      <c r="BE970" s="155"/>
      <c r="BF970" s="155"/>
      <c r="BG970" s="155"/>
      <c r="BH970" s="155"/>
      <c r="BI970" s="155"/>
      <c r="BJ970" s="155"/>
      <c r="BK970" s="155"/>
      <c r="BL970" s="155"/>
      <c r="BM970" s="155"/>
      <c r="BN970" s="155"/>
      <c r="BO970" s="155"/>
      <c r="BP970" s="155"/>
    </row>
    <row r="971" spans="1:68" ht="39" customHeight="1" x14ac:dyDescent="0.25">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20"/>
      <c r="AM971" s="20"/>
      <c r="AN971" s="155"/>
      <c r="AO971" s="155"/>
      <c r="AP971" s="155"/>
      <c r="AQ971" s="155"/>
      <c r="AR971" s="155"/>
      <c r="AS971" s="155"/>
      <c r="AT971" s="155"/>
      <c r="AU971" s="155"/>
      <c r="AV971" s="155"/>
      <c r="AW971" s="155"/>
      <c r="AX971" s="155"/>
      <c r="AY971" s="155"/>
      <c r="AZ971" s="155"/>
      <c r="BA971" s="155"/>
      <c r="BB971" s="155"/>
      <c r="BC971" s="155"/>
      <c r="BD971" s="155"/>
      <c r="BE971" s="155"/>
      <c r="BF971" s="155"/>
      <c r="BG971" s="155"/>
      <c r="BH971" s="155"/>
      <c r="BI971" s="155"/>
      <c r="BJ971" s="155"/>
      <c r="BK971" s="155"/>
      <c r="BL971" s="155"/>
      <c r="BM971" s="155"/>
      <c r="BN971" s="155"/>
      <c r="BO971" s="155"/>
      <c r="BP971" s="155"/>
    </row>
    <row r="972" spans="1:68" ht="39" customHeight="1" x14ac:dyDescent="0.25">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20"/>
      <c r="AM972" s="20"/>
      <c r="AN972" s="155"/>
      <c r="AO972" s="155"/>
      <c r="AP972" s="155"/>
      <c r="AQ972" s="155"/>
      <c r="AR972" s="155"/>
      <c r="AS972" s="155"/>
      <c r="AT972" s="155"/>
      <c r="AU972" s="155"/>
      <c r="AV972" s="155"/>
      <c r="AW972" s="155"/>
      <c r="AX972" s="155"/>
      <c r="AY972" s="155"/>
      <c r="AZ972" s="155"/>
      <c r="BA972" s="155"/>
      <c r="BB972" s="155"/>
      <c r="BC972" s="155"/>
      <c r="BD972" s="155"/>
      <c r="BE972" s="155"/>
      <c r="BF972" s="155"/>
      <c r="BG972" s="155"/>
      <c r="BH972" s="155"/>
      <c r="BI972" s="155"/>
      <c r="BJ972" s="155"/>
      <c r="BK972" s="155"/>
      <c r="BL972" s="155"/>
      <c r="BM972" s="155"/>
      <c r="BN972" s="155"/>
      <c r="BO972" s="155"/>
      <c r="BP972" s="155"/>
    </row>
    <row r="973" spans="1:68" ht="39" customHeight="1" x14ac:dyDescent="0.25">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20"/>
      <c r="AM973" s="20"/>
      <c r="AN973" s="155"/>
      <c r="AO973" s="155"/>
      <c r="AP973" s="155"/>
      <c r="AQ973" s="155"/>
      <c r="AR973" s="155"/>
      <c r="AS973" s="155"/>
      <c r="AT973" s="155"/>
      <c r="AU973" s="155"/>
      <c r="AV973" s="155"/>
      <c r="AW973" s="155"/>
      <c r="AX973" s="155"/>
      <c r="AY973" s="155"/>
      <c r="AZ973" s="155"/>
      <c r="BA973" s="155"/>
      <c r="BB973" s="155"/>
      <c r="BC973" s="155"/>
      <c r="BD973" s="155"/>
      <c r="BE973" s="155"/>
      <c r="BF973" s="155"/>
      <c r="BG973" s="155"/>
      <c r="BH973" s="155"/>
      <c r="BI973" s="155"/>
      <c r="BJ973" s="155"/>
      <c r="BK973" s="155"/>
      <c r="BL973" s="155"/>
      <c r="BM973" s="155"/>
      <c r="BN973" s="155"/>
      <c r="BO973" s="155"/>
      <c r="BP973" s="155"/>
    </row>
    <row r="974" spans="1:68" ht="39" customHeight="1" x14ac:dyDescent="0.25">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20"/>
      <c r="AM974" s="20"/>
      <c r="AN974" s="155"/>
      <c r="AO974" s="155"/>
      <c r="AP974" s="155"/>
      <c r="AQ974" s="155"/>
      <c r="AR974" s="155"/>
      <c r="AS974" s="155"/>
      <c r="AT974" s="155"/>
      <c r="AU974" s="155"/>
      <c r="AV974" s="155"/>
      <c r="AW974" s="155"/>
      <c r="AX974" s="155"/>
      <c r="AY974" s="155"/>
      <c r="AZ974" s="155"/>
      <c r="BA974" s="155"/>
      <c r="BB974" s="155"/>
      <c r="BC974" s="155"/>
      <c r="BD974" s="155"/>
      <c r="BE974" s="155"/>
      <c r="BF974" s="155"/>
      <c r="BG974" s="155"/>
      <c r="BH974" s="155"/>
      <c r="BI974" s="155"/>
      <c r="BJ974" s="155"/>
      <c r="BK974" s="155"/>
      <c r="BL974" s="155"/>
      <c r="BM974" s="155"/>
      <c r="BN974" s="155"/>
      <c r="BO974" s="155"/>
      <c r="BP974" s="155"/>
    </row>
    <row r="975" spans="1:68" ht="39" customHeight="1" x14ac:dyDescent="0.25">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20"/>
      <c r="AM975" s="20"/>
      <c r="AN975" s="155"/>
      <c r="AO975" s="155"/>
      <c r="AP975" s="155"/>
      <c r="AQ975" s="155"/>
      <c r="AR975" s="155"/>
      <c r="AS975" s="155"/>
      <c r="AT975" s="155"/>
      <c r="AU975" s="155"/>
      <c r="AV975" s="155"/>
      <c r="AW975" s="155"/>
      <c r="AX975" s="155"/>
      <c r="AY975" s="155"/>
      <c r="AZ975" s="155"/>
      <c r="BA975" s="155"/>
      <c r="BB975" s="155"/>
      <c r="BC975" s="155"/>
      <c r="BD975" s="155"/>
      <c r="BE975" s="155"/>
      <c r="BF975" s="155"/>
      <c r="BG975" s="155"/>
      <c r="BH975" s="155"/>
      <c r="BI975" s="155"/>
      <c r="BJ975" s="155"/>
      <c r="BK975" s="155"/>
      <c r="BL975" s="155"/>
      <c r="BM975" s="155"/>
      <c r="BN975" s="155"/>
      <c r="BO975" s="155"/>
      <c r="BP975" s="155"/>
    </row>
    <row r="976" spans="1:68" ht="39" customHeight="1" x14ac:dyDescent="0.25">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20"/>
      <c r="AM976" s="20"/>
      <c r="AN976" s="155"/>
      <c r="AO976" s="155"/>
      <c r="AP976" s="155"/>
      <c r="AQ976" s="155"/>
      <c r="AR976" s="155"/>
      <c r="AS976" s="155"/>
      <c r="AT976" s="155"/>
      <c r="AU976" s="155"/>
      <c r="AV976" s="155"/>
      <c r="AW976" s="155"/>
      <c r="AX976" s="155"/>
      <c r="AY976" s="155"/>
      <c r="AZ976" s="155"/>
      <c r="BA976" s="155"/>
      <c r="BB976" s="155"/>
      <c r="BC976" s="155"/>
      <c r="BD976" s="155"/>
      <c r="BE976" s="155"/>
      <c r="BF976" s="155"/>
      <c r="BG976" s="155"/>
      <c r="BH976" s="155"/>
      <c r="BI976" s="155"/>
      <c r="BJ976" s="155"/>
      <c r="BK976" s="155"/>
      <c r="BL976" s="155"/>
      <c r="BM976" s="155"/>
      <c r="BN976" s="155"/>
      <c r="BO976" s="155"/>
      <c r="BP976" s="155"/>
    </row>
    <row r="977" spans="1:68" ht="39" customHeight="1" x14ac:dyDescent="0.25">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20"/>
      <c r="AM977" s="20"/>
      <c r="AN977" s="155"/>
      <c r="AO977" s="155"/>
      <c r="AP977" s="155"/>
      <c r="AQ977" s="155"/>
      <c r="AR977" s="155"/>
      <c r="AS977" s="155"/>
      <c r="AT977" s="155"/>
      <c r="AU977" s="155"/>
      <c r="AV977" s="155"/>
      <c r="AW977" s="155"/>
      <c r="AX977" s="155"/>
      <c r="AY977" s="155"/>
      <c r="AZ977" s="155"/>
      <c r="BA977" s="155"/>
      <c r="BB977" s="155"/>
      <c r="BC977" s="155"/>
      <c r="BD977" s="155"/>
      <c r="BE977" s="155"/>
      <c r="BF977" s="155"/>
      <c r="BG977" s="155"/>
      <c r="BH977" s="155"/>
      <c r="BI977" s="155"/>
      <c r="BJ977" s="155"/>
      <c r="BK977" s="155"/>
      <c r="BL977" s="155"/>
      <c r="BM977" s="155"/>
      <c r="BN977" s="155"/>
      <c r="BO977" s="155"/>
      <c r="BP977" s="155"/>
    </row>
    <row r="978" spans="1:68" ht="39" customHeight="1" x14ac:dyDescent="0.25">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20"/>
      <c r="AM978" s="20"/>
      <c r="AN978" s="155"/>
      <c r="AO978" s="155"/>
      <c r="AP978" s="155"/>
      <c r="AQ978" s="155"/>
      <c r="AR978" s="155"/>
      <c r="AS978" s="155"/>
      <c r="AT978" s="155"/>
      <c r="AU978" s="155"/>
      <c r="AV978" s="155"/>
      <c r="AW978" s="155"/>
      <c r="AX978" s="155"/>
      <c r="AY978" s="155"/>
      <c r="AZ978" s="155"/>
      <c r="BA978" s="155"/>
      <c r="BB978" s="155"/>
      <c r="BC978" s="155"/>
      <c r="BD978" s="155"/>
      <c r="BE978" s="155"/>
      <c r="BF978" s="155"/>
      <c r="BG978" s="155"/>
      <c r="BH978" s="155"/>
      <c r="BI978" s="155"/>
      <c r="BJ978" s="155"/>
      <c r="BK978" s="155"/>
      <c r="BL978" s="155"/>
      <c r="BM978" s="155"/>
      <c r="BN978" s="155"/>
      <c r="BO978" s="155"/>
      <c r="BP978" s="155"/>
    </row>
    <row r="979" spans="1:68" ht="39" customHeight="1" x14ac:dyDescent="0.25">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20"/>
      <c r="AM979" s="20"/>
      <c r="AN979" s="155"/>
      <c r="AO979" s="155"/>
      <c r="AP979" s="155"/>
      <c r="AQ979" s="155"/>
      <c r="AR979" s="155"/>
      <c r="AS979" s="155"/>
      <c r="AT979" s="155"/>
      <c r="AU979" s="155"/>
      <c r="AV979" s="155"/>
      <c r="AW979" s="155"/>
      <c r="AX979" s="155"/>
      <c r="AY979" s="155"/>
      <c r="AZ979" s="155"/>
      <c r="BA979" s="155"/>
      <c r="BB979" s="155"/>
      <c r="BC979" s="155"/>
      <c r="BD979" s="155"/>
      <c r="BE979" s="155"/>
      <c r="BF979" s="155"/>
      <c r="BG979" s="155"/>
      <c r="BH979" s="155"/>
      <c r="BI979" s="155"/>
      <c r="BJ979" s="155"/>
      <c r="BK979" s="155"/>
      <c r="BL979" s="155"/>
      <c r="BM979" s="155"/>
      <c r="BN979" s="155"/>
      <c r="BO979" s="155"/>
      <c r="BP979" s="155"/>
    </row>
    <row r="980" spans="1:68" ht="39" customHeight="1" x14ac:dyDescent="0.25">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20"/>
      <c r="AM980" s="20"/>
      <c r="AN980" s="155"/>
      <c r="AO980" s="155"/>
      <c r="AP980" s="155"/>
      <c r="AQ980" s="155"/>
      <c r="AR980" s="155"/>
      <c r="AS980" s="155"/>
      <c r="AT980" s="155"/>
      <c r="AU980" s="155"/>
      <c r="AV980" s="155"/>
      <c r="AW980" s="155"/>
      <c r="AX980" s="155"/>
      <c r="AY980" s="155"/>
      <c r="AZ980" s="155"/>
      <c r="BA980" s="155"/>
      <c r="BB980" s="155"/>
      <c r="BC980" s="155"/>
      <c r="BD980" s="155"/>
      <c r="BE980" s="155"/>
      <c r="BF980" s="155"/>
      <c r="BG980" s="155"/>
      <c r="BH980" s="155"/>
      <c r="BI980" s="155"/>
      <c r="BJ980" s="155"/>
      <c r="BK980" s="155"/>
      <c r="BL980" s="155"/>
      <c r="BM980" s="155"/>
      <c r="BN980" s="155"/>
      <c r="BO980" s="155"/>
      <c r="BP980" s="155"/>
    </row>
    <row r="981" spans="1:68" ht="39" customHeight="1" x14ac:dyDescent="0.25">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20"/>
      <c r="AM981" s="20"/>
      <c r="AN981" s="155"/>
      <c r="AO981" s="155"/>
      <c r="AP981" s="155"/>
      <c r="AQ981" s="155"/>
      <c r="AR981" s="155"/>
      <c r="AS981" s="155"/>
      <c r="AT981" s="155"/>
      <c r="AU981" s="155"/>
      <c r="AV981" s="155"/>
      <c r="AW981" s="155"/>
      <c r="AX981" s="155"/>
      <c r="AY981" s="155"/>
      <c r="AZ981" s="155"/>
      <c r="BA981" s="155"/>
      <c r="BB981" s="155"/>
      <c r="BC981" s="155"/>
      <c r="BD981" s="155"/>
      <c r="BE981" s="155"/>
      <c r="BF981" s="155"/>
      <c r="BG981" s="155"/>
      <c r="BH981" s="155"/>
      <c r="BI981" s="155"/>
      <c r="BJ981" s="155"/>
      <c r="BK981" s="155"/>
      <c r="BL981" s="155"/>
      <c r="BM981" s="155"/>
      <c r="BN981" s="155"/>
      <c r="BO981" s="155"/>
      <c r="BP981" s="155"/>
    </row>
    <row r="982" spans="1:68" ht="39" customHeight="1" x14ac:dyDescent="0.25">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20"/>
      <c r="AM982" s="20"/>
      <c r="AN982" s="155"/>
      <c r="AO982" s="155"/>
      <c r="AP982" s="155"/>
      <c r="AQ982" s="155"/>
      <c r="AR982" s="155"/>
      <c r="AS982" s="155"/>
      <c r="AT982" s="155"/>
      <c r="AU982" s="155"/>
      <c r="AV982" s="155"/>
      <c r="AW982" s="155"/>
      <c r="AX982" s="155"/>
      <c r="AY982" s="155"/>
      <c r="AZ982" s="155"/>
      <c r="BA982" s="155"/>
      <c r="BB982" s="155"/>
      <c r="BC982" s="155"/>
      <c r="BD982" s="155"/>
      <c r="BE982" s="155"/>
      <c r="BF982" s="155"/>
      <c r="BG982" s="155"/>
      <c r="BH982" s="155"/>
      <c r="BI982" s="155"/>
      <c r="BJ982" s="155"/>
      <c r="BK982" s="155"/>
      <c r="BL982" s="155"/>
      <c r="BM982" s="155"/>
      <c r="BN982" s="155"/>
      <c r="BO982" s="155"/>
      <c r="BP982" s="155"/>
    </row>
    <row r="983" spans="1:68" ht="39" customHeight="1" x14ac:dyDescent="0.25">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20"/>
      <c r="AM983" s="20"/>
      <c r="AN983" s="155"/>
      <c r="AO983" s="155"/>
      <c r="AP983" s="155"/>
      <c r="AQ983" s="155"/>
      <c r="AR983" s="155"/>
      <c r="AS983" s="155"/>
      <c r="AT983" s="155"/>
      <c r="AU983" s="155"/>
      <c r="AV983" s="155"/>
      <c r="AW983" s="155"/>
      <c r="AX983" s="155"/>
      <c r="AY983" s="155"/>
      <c r="AZ983" s="155"/>
      <c r="BA983" s="155"/>
      <c r="BB983" s="155"/>
      <c r="BC983" s="155"/>
      <c r="BD983" s="155"/>
      <c r="BE983" s="155"/>
      <c r="BF983" s="155"/>
      <c r="BG983" s="155"/>
      <c r="BH983" s="155"/>
      <c r="BI983" s="155"/>
      <c r="BJ983" s="155"/>
      <c r="BK983" s="155"/>
      <c r="BL983" s="155"/>
      <c r="BM983" s="155"/>
      <c r="BN983" s="155"/>
      <c r="BO983" s="155"/>
      <c r="BP983" s="155"/>
    </row>
    <row r="984" spans="1:68" ht="39" customHeight="1" x14ac:dyDescent="0.25">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20"/>
      <c r="AM984" s="20"/>
      <c r="AN984" s="155"/>
      <c r="AO984" s="155"/>
      <c r="AP984" s="155"/>
      <c r="AQ984" s="155"/>
      <c r="AR984" s="155"/>
      <c r="AS984" s="155"/>
      <c r="AT984" s="155"/>
      <c r="AU984" s="155"/>
      <c r="AV984" s="155"/>
      <c r="AW984" s="155"/>
      <c r="AX984" s="155"/>
      <c r="AY984" s="155"/>
      <c r="AZ984" s="155"/>
      <c r="BA984" s="155"/>
      <c r="BB984" s="155"/>
      <c r="BC984" s="155"/>
      <c r="BD984" s="155"/>
      <c r="BE984" s="155"/>
      <c r="BF984" s="155"/>
      <c r="BG984" s="155"/>
      <c r="BH984" s="155"/>
      <c r="BI984" s="155"/>
      <c r="BJ984" s="155"/>
      <c r="BK984" s="155"/>
      <c r="BL984" s="155"/>
      <c r="BM984" s="155"/>
      <c r="BN984" s="155"/>
      <c r="BO984" s="155"/>
      <c r="BP984" s="155"/>
    </row>
    <row r="985" spans="1:68" ht="39" customHeight="1" x14ac:dyDescent="0.25">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20"/>
      <c r="AM985" s="20"/>
      <c r="AN985" s="155"/>
      <c r="AO985" s="155"/>
      <c r="AP985" s="155"/>
      <c r="AQ985" s="155"/>
      <c r="AR985" s="155"/>
      <c r="AS985" s="155"/>
      <c r="AT985" s="155"/>
      <c r="AU985" s="155"/>
      <c r="AV985" s="155"/>
      <c r="AW985" s="155"/>
      <c r="AX985" s="155"/>
      <c r="AY985" s="155"/>
      <c r="AZ985" s="155"/>
      <c r="BA985" s="155"/>
      <c r="BB985" s="155"/>
      <c r="BC985" s="155"/>
      <c r="BD985" s="155"/>
      <c r="BE985" s="155"/>
      <c r="BF985" s="155"/>
      <c r="BG985" s="155"/>
      <c r="BH985" s="155"/>
      <c r="BI985" s="155"/>
      <c r="BJ985" s="155"/>
      <c r="BK985" s="155"/>
      <c r="BL985" s="155"/>
      <c r="BM985" s="155"/>
      <c r="BN985" s="155"/>
      <c r="BO985" s="155"/>
      <c r="BP985" s="155"/>
    </row>
    <row r="986" spans="1:68" ht="39" customHeight="1" x14ac:dyDescent="0.25">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20"/>
      <c r="AM986" s="20"/>
      <c r="AN986" s="155"/>
      <c r="AO986" s="155"/>
      <c r="AP986" s="155"/>
      <c r="AQ986" s="155"/>
      <c r="AR986" s="155"/>
      <c r="AS986" s="155"/>
      <c r="AT986" s="155"/>
      <c r="AU986" s="155"/>
      <c r="AV986" s="155"/>
      <c r="AW986" s="155"/>
      <c r="AX986" s="155"/>
      <c r="AY986" s="155"/>
      <c r="AZ986" s="155"/>
      <c r="BA986" s="155"/>
      <c r="BB986" s="155"/>
      <c r="BC986" s="155"/>
      <c r="BD986" s="155"/>
      <c r="BE986" s="155"/>
      <c r="BF986" s="155"/>
      <c r="BG986" s="155"/>
      <c r="BH986" s="155"/>
      <c r="BI986" s="155"/>
      <c r="BJ986" s="155"/>
      <c r="BK986" s="155"/>
      <c r="BL986" s="155"/>
      <c r="BM986" s="155"/>
      <c r="BN986" s="155"/>
      <c r="BO986" s="155"/>
      <c r="BP986" s="155"/>
    </row>
    <row r="987" spans="1:68" ht="39" customHeight="1" x14ac:dyDescent="0.25">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20"/>
      <c r="AM987" s="20"/>
      <c r="AN987" s="155"/>
      <c r="AO987" s="155"/>
      <c r="AP987" s="155"/>
      <c r="AQ987" s="155"/>
      <c r="AR987" s="155"/>
      <c r="AS987" s="155"/>
      <c r="AT987" s="155"/>
      <c r="AU987" s="155"/>
      <c r="AV987" s="155"/>
      <c r="AW987" s="155"/>
      <c r="AX987" s="155"/>
      <c r="AY987" s="155"/>
      <c r="AZ987" s="155"/>
      <c r="BA987" s="155"/>
      <c r="BB987" s="155"/>
      <c r="BC987" s="155"/>
      <c r="BD987" s="155"/>
      <c r="BE987" s="155"/>
      <c r="BF987" s="155"/>
      <c r="BG987" s="155"/>
      <c r="BH987" s="155"/>
      <c r="BI987" s="155"/>
      <c r="BJ987" s="155"/>
      <c r="BK987" s="155"/>
      <c r="BL987" s="155"/>
      <c r="BM987" s="155"/>
      <c r="BN987" s="155"/>
      <c r="BO987" s="155"/>
      <c r="BP987" s="155"/>
    </row>
    <row r="988" spans="1:68" ht="39" customHeight="1" x14ac:dyDescent="0.25">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20"/>
      <c r="AM988" s="20"/>
      <c r="AN988" s="155"/>
      <c r="AO988" s="155"/>
      <c r="AP988" s="155"/>
      <c r="AQ988" s="155"/>
      <c r="AR988" s="155"/>
      <c r="AS988" s="155"/>
      <c r="AT988" s="155"/>
      <c r="AU988" s="155"/>
      <c r="AV988" s="155"/>
      <c r="AW988" s="155"/>
      <c r="AX988" s="155"/>
      <c r="AY988" s="155"/>
      <c r="AZ988" s="155"/>
      <c r="BA988" s="155"/>
      <c r="BB988" s="155"/>
      <c r="BC988" s="155"/>
      <c r="BD988" s="155"/>
      <c r="BE988" s="155"/>
      <c r="BF988" s="155"/>
      <c r="BG988" s="155"/>
      <c r="BH988" s="155"/>
      <c r="BI988" s="155"/>
      <c r="BJ988" s="155"/>
      <c r="BK988" s="155"/>
      <c r="BL988" s="155"/>
      <c r="BM988" s="155"/>
      <c r="BN988" s="155"/>
      <c r="BO988" s="155"/>
      <c r="BP988" s="155"/>
    </row>
    <row r="989" spans="1:68" ht="39" customHeight="1" x14ac:dyDescent="0.25">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20"/>
      <c r="AM989" s="20"/>
      <c r="AN989" s="155"/>
      <c r="AO989" s="155"/>
      <c r="AP989" s="155"/>
      <c r="AQ989" s="155"/>
      <c r="AR989" s="155"/>
      <c r="AS989" s="155"/>
      <c r="AT989" s="155"/>
      <c r="AU989" s="155"/>
      <c r="AV989" s="155"/>
      <c r="AW989" s="155"/>
      <c r="AX989" s="155"/>
      <c r="AY989" s="155"/>
      <c r="AZ989" s="155"/>
      <c r="BA989" s="155"/>
      <c r="BB989" s="155"/>
      <c r="BC989" s="155"/>
      <c r="BD989" s="155"/>
      <c r="BE989" s="155"/>
      <c r="BF989" s="155"/>
      <c r="BG989" s="155"/>
      <c r="BH989" s="155"/>
      <c r="BI989" s="155"/>
      <c r="BJ989" s="155"/>
      <c r="BK989" s="155"/>
      <c r="BL989" s="155"/>
      <c r="BM989" s="155"/>
      <c r="BN989" s="155"/>
      <c r="BO989" s="155"/>
      <c r="BP989" s="155"/>
    </row>
    <row r="990" spans="1:68" ht="39" customHeight="1" x14ac:dyDescent="0.25">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20"/>
      <c r="AM990" s="20"/>
      <c r="AN990" s="155"/>
      <c r="AO990" s="155"/>
      <c r="AP990" s="155"/>
      <c r="AQ990" s="155"/>
      <c r="AR990" s="155"/>
      <c r="AS990" s="155"/>
      <c r="AT990" s="155"/>
      <c r="AU990" s="155"/>
      <c r="AV990" s="155"/>
      <c r="AW990" s="155"/>
      <c r="AX990" s="155"/>
      <c r="AY990" s="155"/>
      <c r="AZ990" s="155"/>
      <c r="BA990" s="155"/>
      <c r="BB990" s="155"/>
      <c r="BC990" s="155"/>
      <c r="BD990" s="155"/>
      <c r="BE990" s="155"/>
      <c r="BF990" s="155"/>
      <c r="BG990" s="155"/>
      <c r="BH990" s="155"/>
      <c r="BI990" s="155"/>
      <c r="BJ990" s="155"/>
      <c r="BK990" s="155"/>
      <c r="BL990" s="155"/>
      <c r="BM990" s="155"/>
      <c r="BN990" s="155"/>
      <c r="BO990" s="155"/>
      <c r="BP990" s="155"/>
    </row>
    <row r="991" spans="1:68" ht="39" customHeight="1" x14ac:dyDescent="0.25">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20"/>
      <c r="AM991" s="20"/>
      <c r="AN991" s="155"/>
      <c r="AO991" s="155"/>
      <c r="AP991" s="155"/>
      <c r="AQ991" s="155"/>
      <c r="AR991" s="155"/>
      <c r="AS991" s="155"/>
      <c r="AT991" s="155"/>
      <c r="AU991" s="155"/>
      <c r="AV991" s="155"/>
      <c r="AW991" s="155"/>
      <c r="AX991" s="155"/>
      <c r="AY991" s="155"/>
      <c r="AZ991" s="155"/>
      <c r="BA991" s="155"/>
      <c r="BB991" s="155"/>
      <c r="BC991" s="155"/>
      <c r="BD991" s="155"/>
      <c r="BE991" s="155"/>
      <c r="BF991" s="155"/>
      <c r="BG991" s="155"/>
      <c r="BH991" s="155"/>
      <c r="BI991" s="155"/>
      <c r="BJ991" s="155"/>
      <c r="BK991" s="155"/>
      <c r="BL991" s="155"/>
      <c r="BM991" s="155"/>
      <c r="BN991" s="155"/>
      <c r="BO991" s="155"/>
      <c r="BP991" s="155"/>
    </row>
    <row r="992" spans="1:68" ht="39" customHeight="1" x14ac:dyDescent="0.25">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20"/>
      <c r="AM992" s="20"/>
      <c r="AN992" s="155"/>
      <c r="AO992" s="155"/>
      <c r="AP992" s="155"/>
      <c r="AQ992" s="155"/>
      <c r="AR992" s="155"/>
      <c r="AS992" s="155"/>
      <c r="AT992" s="155"/>
      <c r="AU992" s="155"/>
      <c r="AV992" s="155"/>
      <c r="AW992" s="155"/>
      <c r="AX992" s="155"/>
      <c r="AY992" s="155"/>
      <c r="AZ992" s="155"/>
      <c r="BA992" s="155"/>
      <c r="BB992" s="155"/>
      <c r="BC992" s="155"/>
      <c r="BD992" s="155"/>
      <c r="BE992" s="155"/>
      <c r="BF992" s="155"/>
      <c r="BG992" s="155"/>
      <c r="BH992" s="155"/>
      <c r="BI992" s="155"/>
      <c r="BJ992" s="155"/>
      <c r="BK992" s="155"/>
      <c r="BL992" s="155"/>
      <c r="BM992" s="155"/>
      <c r="BN992" s="155"/>
      <c r="BO992" s="155"/>
      <c r="BP992" s="155"/>
    </row>
    <row r="993" spans="1:68" ht="39" customHeight="1" x14ac:dyDescent="0.25">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20"/>
      <c r="AM993" s="20"/>
      <c r="AN993" s="155"/>
      <c r="AO993" s="155"/>
      <c r="AP993" s="155"/>
      <c r="AQ993" s="155"/>
      <c r="AR993" s="155"/>
      <c r="AS993" s="155"/>
      <c r="AT993" s="155"/>
      <c r="AU993" s="155"/>
      <c r="AV993" s="155"/>
      <c r="AW993" s="155"/>
      <c r="AX993" s="155"/>
      <c r="AY993" s="155"/>
      <c r="AZ993" s="155"/>
      <c r="BA993" s="155"/>
      <c r="BB993" s="155"/>
      <c r="BC993" s="155"/>
      <c r="BD993" s="155"/>
      <c r="BE993" s="155"/>
      <c r="BF993" s="155"/>
      <c r="BG993" s="155"/>
      <c r="BH993" s="155"/>
      <c r="BI993" s="155"/>
      <c r="BJ993" s="155"/>
      <c r="BK993" s="155"/>
      <c r="BL993" s="155"/>
      <c r="BM993" s="155"/>
      <c r="BN993" s="155"/>
      <c r="BO993" s="155"/>
      <c r="BP993" s="155"/>
    </row>
    <row r="994" spans="1:68" ht="39" customHeight="1" x14ac:dyDescent="0.25">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20"/>
      <c r="AM994" s="20"/>
      <c r="AN994" s="155"/>
      <c r="AO994" s="155"/>
      <c r="AP994" s="155"/>
      <c r="AQ994" s="155"/>
      <c r="AR994" s="155"/>
      <c r="AS994" s="155"/>
      <c r="AT994" s="155"/>
      <c r="AU994" s="155"/>
      <c r="AV994" s="155"/>
      <c r="AW994" s="155"/>
      <c r="AX994" s="155"/>
      <c r="AY994" s="155"/>
      <c r="AZ994" s="155"/>
      <c r="BA994" s="155"/>
      <c r="BB994" s="155"/>
      <c r="BC994" s="155"/>
      <c r="BD994" s="155"/>
      <c r="BE994" s="155"/>
      <c r="BF994" s="155"/>
      <c r="BG994" s="155"/>
      <c r="BH994" s="155"/>
      <c r="BI994" s="155"/>
      <c r="BJ994" s="155"/>
      <c r="BK994" s="155"/>
      <c r="BL994" s="155"/>
      <c r="BM994" s="155"/>
      <c r="BN994" s="155"/>
      <c r="BO994" s="155"/>
      <c r="BP994" s="155"/>
    </row>
    <row r="995" spans="1:68" ht="39" customHeight="1" x14ac:dyDescent="0.25">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20"/>
      <c r="AM995" s="20"/>
      <c r="AN995" s="155"/>
      <c r="AO995" s="155"/>
      <c r="AP995" s="155"/>
      <c r="AQ995" s="155"/>
      <c r="AR995" s="155"/>
      <c r="AS995" s="155"/>
      <c r="AT995" s="155"/>
      <c r="AU995" s="155"/>
      <c r="AV995" s="155"/>
      <c r="AW995" s="155"/>
      <c r="AX995" s="155"/>
      <c r="AY995" s="155"/>
      <c r="AZ995" s="155"/>
      <c r="BA995" s="155"/>
      <c r="BB995" s="155"/>
      <c r="BC995" s="155"/>
      <c r="BD995" s="155"/>
      <c r="BE995" s="155"/>
      <c r="BF995" s="155"/>
      <c r="BG995" s="155"/>
      <c r="BH995" s="155"/>
      <c r="BI995" s="155"/>
      <c r="BJ995" s="155"/>
      <c r="BK995" s="155"/>
      <c r="BL995" s="155"/>
      <c r="BM995" s="155"/>
      <c r="BN995" s="155"/>
      <c r="BO995" s="155"/>
      <c r="BP995" s="155"/>
    </row>
    <row r="996" spans="1:68" ht="39" customHeight="1" x14ac:dyDescent="0.25">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20"/>
      <c r="AM996" s="20"/>
      <c r="AN996" s="155"/>
      <c r="AO996" s="155"/>
      <c r="AP996" s="155"/>
      <c r="AQ996" s="155"/>
      <c r="AR996" s="155"/>
      <c r="AS996" s="155"/>
      <c r="AT996" s="155"/>
      <c r="AU996" s="155"/>
      <c r="AV996" s="155"/>
      <c r="AW996" s="155"/>
      <c r="AX996" s="155"/>
      <c r="AY996" s="155"/>
      <c r="AZ996" s="155"/>
      <c r="BA996" s="155"/>
      <c r="BB996" s="155"/>
      <c r="BC996" s="155"/>
      <c r="BD996" s="155"/>
      <c r="BE996" s="155"/>
      <c r="BF996" s="155"/>
      <c r="BG996" s="155"/>
      <c r="BH996" s="155"/>
      <c r="BI996" s="155"/>
      <c r="BJ996" s="155"/>
      <c r="BK996" s="155"/>
      <c r="BL996" s="155"/>
      <c r="BM996" s="155"/>
      <c r="BN996" s="155"/>
      <c r="BO996" s="155"/>
      <c r="BP996" s="155"/>
    </row>
    <row r="997" spans="1:68" ht="39" customHeight="1" x14ac:dyDescent="0.25">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20"/>
      <c r="AM997" s="20"/>
      <c r="AN997" s="155"/>
      <c r="AO997" s="155"/>
      <c r="AP997" s="155"/>
      <c r="AQ997" s="155"/>
      <c r="AR997" s="155"/>
      <c r="AS997" s="155"/>
      <c r="AT997" s="155"/>
      <c r="AU997" s="155"/>
      <c r="AV997" s="155"/>
      <c r="AW997" s="155"/>
      <c r="AX997" s="155"/>
      <c r="AY997" s="155"/>
      <c r="AZ997" s="155"/>
      <c r="BA997" s="155"/>
      <c r="BB997" s="155"/>
      <c r="BC997" s="155"/>
      <c r="BD997" s="155"/>
      <c r="BE997" s="155"/>
      <c r="BF997" s="155"/>
      <c r="BG997" s="155"/>
      <c r="BH997" s="155"/>
      <c r="BI997" s="155"/>
      <c r="BJ997" s="155"/>
      <c r="BK997" s="155"/>
      <c r="BL997" s="155"/>
      <c r="BM997" s="155"/>
      <c r="BN997" s="155"/>
      <c r="BO997" s="155"/>
      <c r="BP997" s="155"/>
    </row>
    <row r="998" spans="1:68" ht="39" customHeight="1" x14ac:dyDescent="0.25">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86"/>
      <c r="AJ998" s="186"/>
      <c r="AK998" s="186"/>
      <c r="AL998" s="187"/>
      <c r="AM998" s="187"/>
      <c r="AN998" s="186"/>
      <c r="AO998" s="186"/>
      <c r="AP998" s="186"/>
      <c r="AQ998" s="186"/>
      <c r="AR998" s="186"/>
      <c r="AS998" s="186"/>
      <c r="AT998" s="186"/>
      <c r="AU998" s="186"/>
      <c r="AV998" s="186"/>
      <c r="AW998" s="186"/>
      <c r="AX998" s="186"/>
      <c r="AY998" s="186"/>
      <c r="AZ998" s="186"/>
      <c r="BA998" s="186"/>
      <c r="BB998" s="186"/>
      <c r="BC998" s="186"/>
      <c r="BD998" s="186"/>
      <c r="BE998" s="186"/>
      <c r="BF998" s="186"/>
      <c r="BG998" s="186"/>
      <c r="BH998" s="186"/>
      <c r="BI998" s="186"/>
      <c r="BJ998" s="186"/>
      <c r="BK998" s="186"/>
      <c r="BL998" s="186"/>
      <c r="BM998" s="186"/>
      <c r="BN998" s="186"/>
      <c r="BO998" s="186"/>
      <c r="BP998" s="186"/>
    </row>
    <row r="999" spans="1:68" ht="39" customHeight="1" x14ac:dyDescent="0.25">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86"/>
      <c r="AJ999" s="186"/>
      <c r="AK999" s="186"/>
      <c r="AL999" s="187"/>
      <c r="AM999" s="187"/>
      <c r="AN999" s="186"/>
      <c r="AO999" s="186"/>
      <c r="AP999" s="186"/>
      <c r="AQ999" s="186"/>
      <c r="AR999" s="186"/>
      <c r="AS999" s="186"/>
      <c r="AT999" s="186"/>
      <c r="AU999" s="186"/>
      <c r="AV999" s="186"/>
      <c r="AW999" s="186"/>
      <c r="AX999" s="186"/>
      <c r="AY999" s="186"/>
      <c r="AZ999" s="186"/>
      <c r="BA999" s="186"/>
      <c r="BB999" s="186"/>
      <c r="BC999" s="186"/>
      <c r="BD999" s="186"/>
      <c r="BE999" s="186"/>
      <c r="BF999" s="186"/>
      <c r="BG999" s="186"/>
      <c r="BH999" s="186"/>
      <c r="BI999" s="186"/>
      <c r="BJ999" s="186"/>
      <c r="BK999" s="186"/>
      <c r="BL999" s="186"/>
      <c r="BM999" s="186"/>
      <c r="BN999" s="186"/>
      <c r="BO999" s="186"/>
      <c r="BP999" s="186"/>
    </row>
    <row r="1000" spans="1:68" ht="39" customHeight="1" x14ac:dyDescent="0.25">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86"/>
      <c r="AJ1000" s="186"/>
      <c r="AK1000" s="186"/>
      <c r="AL1000" s="187"/>
      <c r="AM1000" s="187"/>
      <c r="AN1000" s="186"/>
      <c r="AO1000" s="186"/>
      <c r="AP1000" s="186"/>
      <c r="AQ1000" s="186"/>
      <c r="AR1000" s="186"/>
      <c r="AS1000" s="186"/>
      <c r="AT1000" s="186"/>
      <c r="AU1000" s="186"/>
      <c r="AV1000" s="186"/>
      <c r="AW1000" s="186"/>
      <c r="AX1000" s="186"/>
      <c r="AY1000" s="186"/>
      <c r="AZ1000" s="186"/>
      <c r="BA1000" s="186"/>
      <c r="BB1000" s="186"/>
      <c r="BC1000" s="186"/>
      <c r="BD1000" s="186"/>
      <c r="BE1000" s="186"/>
      <c r="BF1000" s="186"/>
      <c r="BG1000" s="186"/>
      <c r="BH1000" s="186"/>
      <c r="BI1000" s="186"/>
      <c r="BJ1000" s="186"/>
      <c r="BK1000" s="186"/>
      <c r="BL1000" s="186"/>
      <c r="BM1000" s="186"/>
      <c r="BN1000" s="186"/>
      <c r="BO1000" s="186"/>
      <c r="BP1000" s="186"/>
    </row>
  </sheetData>
  <mergeCells count="255">
    <mergeCell ref="L77:L86"/>
    <mergeCell ref="M77:M86"/>
    <mergeCell ref="N77:N86"/>
    <mergeCell ref="A77:A86"/>
    <mergeCell ref="B77:B86"/>
    <mergeCell ref="C77:C86"/>
    <mergeCell ref="D77:D86"/>
    <mergeCell ref="E77:E86"/>
    <mergeCell ref="F77:F86"/>
    <mergeCell ref="G77:G86"/>
    <mergeCell ref="H87:H96"/>
    <mergeCell ref="I87:I96"/>
    <mergeCell ref="J87:J96"/>
    <mergeCell ref="K87:K96"/>
    <mergeCell ref="L87:L96"/>
    <mergeCell ref="M87:M96"/>
    <mergeCell ref="N87:N96"/>
    <mergeCell ref="A87:A96"/>
    <mergeCell ref="B87:B96"/>
    <mergeCell ref="C87:C96"/>
    <mergeCell ref="D87:D96"/>
    <mergeCell ref="E87:E96"/>
    <mergeCell ref="F87:F96"/>
    <mergeCell ref="G87:G96"/>
    <mergeCell ref="H97:H106"/>
    <mergeCell ref="I97:I106"/>
    <mergeCell ref="J97:J106"/>
    <mergeCell ref="K97:K106"/>
    <mergeCell ref="L97:L106"/>
    <mergeCell ref="M97:M106"/>
    <mergeCell ref="N97:N106"/>
    <mergeCell ref="A97:A106"/>
    <mergeCell ref="B97:B106"/>
    <mergeCell ref="C97:C106"/>
    <mergeCell ref="D97:D106"/>
    <mergeCell ref="E97:E106"/>
    <mergeCell ref="F97:F106"/>
    <mergeCell ref="G97:G106"/>
    <mergeCell ref="H107:H116"/>
    <mergeCell ref="I107:I116"/>
    <mergeCell ref="J107:J116"/>
    <mergeCell ref="K107:K116"/>
    <mergeCell ref="L107:L116"/>
    <mergeCell ref="M107:M116"/>
    <mergeCell ref="N107:N116"/>
    <mergeCell ref="A107:A116"/>
    <mergeCell ref="B107:B116"/>
    <mergeCell ref="C107:C116"/>
    <mergeCell ref="D107:D116"/>
    <mergeCell ref="E107:E116"/>
    <mergeCell ref="F107:F116"/>
    <mergeCell ref="G107:G116"/>
    <mergeCell ref="H117:H126"/>
    <mergeCell ref="I117:I126"/>
    <mergeCell ref="J117:J126"/>
    <mergeCell ref="K117:K126"/>
    <mergeCell ref="L117:L126"/>
    <mergeCell ref="M117:M126"/>
    <mergeCell ref="N117:N126"/>
    <mergeCell ref="A117:A126"/>
    <mergeCell ref="B117:B126"/>
    <mergeCell ref="C117:C126"/>
    <mergeCell ref="D117:D126"/>
    <mergeCell ref="E117:E126"/>
    <mergeCell ref="F117:F126"/>
    <mergeCell ref="G117:G126"/>
    <mergeCell ref="H127:H136"/>
    <mergeCell ref="I127:I136"/>
    <mergeCell ref="J127:J136"/>
    <mergeCell ref="K127:K136"/>
    <mergeCell ref="L127:L136"/>
    <mergeCell ref="M127:M136"/>
    <mergeCell ref="N127:N136"/>
    <mergeCell ref="A127:A136"/>
    <mergeCell ref="B127:B136"/>
    <mergeCell ref="C127:C136"/>
    <mergeCell ref="D127:D136"/>
    <mergeCell ref="E127:E136"/>
    <mergeCell ref="F127:F136"/>
    <mergeCell ref="G127:G136"/>
    <mergeCell ref="H137:H146"/>
    <mergeCell ref="I137:I146"/>
    <mergeCell ref="J137:J146"/>
    <mergeCell ref="K137:K146"/>
    <mergeCell ref="L137:L146"/>
    <mergeCell ref="M137:M146"/>
    <mergeCell ref="N137:N146"/>
    <mergeCell ref="C157:AK157"/>
    <mergeCell ref="A137:A146"/>
    <mergeCell ref="B137:B146"/>
    <mergeCell ref="C137:C146"/>
    <mergeCell ref="D137:D146"/>
    <mergeCell ref="E137:E146"/>
    <mergeCell ref="F137:F146"/>
    <mergeCell ref="G137:G146"/>
    <mergeCell ref="H147:H156"/>
    <mergeCell ref="I147:I156"/>
    <mergeCell ref="J147:J156"/>
    <mergeCell ref="K147:K156"/>
    <mergeCell ref="L147:L156"/>
    <mergeCell ref="M147:M156"/>
    <mergeCell ref="N147:N156"/>
    <mergeCell ref="A147:A156"/>
    <mergeCell ref="B147:B156"/>
    <mergeCell ref="J17:J26"/>
    <mergeCell ref="K17:K26"/>
    <mergeCell ref="L17:L26"/>
    <mergeCell ref="M17:M26"/>
    <mergeCell ref="N17:N26"/>
    <mergeCell ref="A17:A26"/>
    <mergeCell ref="B17:B26"/>
    <mergeCell ref="C17:C26"/>
    <mergeCell ref="D17:D26"/>
    <mergeCell ref="E17:E26"/>
    <mergeCell ref="F17:F26"/>
    <mergeCell ref="G17:G26"/>
    <mergeCell ref="J27:J36"/>
    <mergeCell ref="K27:K36"/>
    <mergeCell ref="L27:L36"/>
    <mergeCell ref="M27:M36"/>
    <mergeCell ref="N27:N36"/>
    <mergeCell ref="A27:A36"/>
    <mergeCell ref="B27:B36"/>
    <mergeCell ref="C27:C36"/>
    <mergeCell ref="D27:D36"/>
    <mergeCell ref="E27:E36"/>
    <mergeCell ref="F27:F36"/>
    <mergeCell ref="G27:G36"/>
    <mergeCell ref="AV1:AW1"/>
    <mergeCell ref="AV2:AW2"/>
    <mergeCell ref="A4:G4"/>
    <mergeCell ref="H4:N4"/>
    <mergeCell ref="O4:X4"/>
    <mergeCell ref="AJ5:AJ6"/>
    <mergeCell ref="AK5:AK6"/>
    <mergeCell ref="Y4:AE4"/>
    <mergeCell ref="AF4:AK4"/>
    <mergeCell ref="AL4:AO5"/>
    <mergeCell ref="AP4:AS5"/>
    <mergeCell ref="AT4:AW5"/>
    <mergeCell ref="A5:A6"/>
    <mergeCell ref="B5:B6"/>
    <mergeCell ref="Q5:Q6"/>
    <mergeCell ref="R5:R6"/>
    <mergeCell ref="S5:X5"/>
    <mergeCell ref="AE5:AE6"/>
    <mergeCell ref="AF5:AF6"/>
    <mergeCell ref="AG5:AG6"/>
    <mergeCell ref="C147:C156"/>
    <mergeCell ref="D147:D156"/>
    <mergeCell ref="E147:E156"/>
    <mergeCell ref="F147:F156"/>
    <mergeCell ref="G147:G156"/>
    <mergeCell ref="A1:C2"/>
    <mergeCell ref="D1:AU2"/>
    <mergeCell ref="H37:H46"/>
    <mergeCell ref="I37:I46"/>
    <mergeCell ref="J37:J46"/>
    <mergeCell ref="K37:K46"/>
    <mergeCell ref="L37:L46"/>
    <mergeCell ref="M37:M46"/>
    <mergeCell ref="N37:N46"/>
    <mergeCell ref="A37:A46"/>
    <mergeCell ref="B37:B46"/>
    <mergeCell ref="C37:C46"/>
    <mergeCell ref="D37:D46"/>
    <mergeCell ref="E37:E46"/>
    <mergeCell ref="F37:F46"/>
    <mergeCell ref="G37:G46"/>
    <mergeCell ref="J5:J6"/>
    <mergeCell ref="K5:K6"/>
    <mergeCell ref="L5:L6"/>
    <mergeCell ref="M5:M6"/>
    <mergeCell ref="AH5:AH6"/>
    <mergeCell ref="AI5:AI6"/>
    <mergeCell ref="M7:M16"/>
    <mergeCell ref="N7:N16"/>
    <mergeCell ref="F7:F16"/>
    <mergeCell ref="G7:G16"/>
    <mergeCell ref="H7:H16"/>
    <mergeCell ref="I7:I16"/>
    <mergeCell ref="J7:J16"/>
    <mergeCell ref="K7:K16"/>
    <mergeCell ref="L7:L16"/>
    <mergeCell ref="N5:N6"/>
    <mergeCell ref="O5:O6"/>
    <mergeCell ref="P5:P6"/>
    <mergeCell ref="Y5:Y6"/>
    <mergeCell ref="Z5:Z6"/>
    <mergeCell ref="AA5:AA6"/>
    <mergeCell ref="AB5:AB6"/>
    <mergeCell ref="AC5:AC6"/>
    <mergeCell ref="AD5:AD6"/>
    <mergeCell ref="C5:C6"/>
    <mergeCell ref="D5:D6"/>
    <mergeCell ref="A7:A16"/>
    <mergeCell ref="B7:B16"/>
    <mergeCell ref="C7:C16"/>
    <mergeCell ref="D7:D16"/>
    <mergeCell ref="E7:E16"/>
    <mergeCell ref="H47:H56"/>
    <mergeCell ref="I47:I56"/>
    <mergeCell ref="E5:E6"/>
    <mergeCell ref="F5:F6"/>
    <mergeCell ref="G5:G6"/>
    <mergeCell ref="H5:H6"/>
    <mergeCell ref="I5:I6"/>
    <mergeCell ref="H27:H36"/>
    <mergeCell ref="I27:I36"/>
    <mergeCell ref="H17:H26"/>
    <mergeCell ref="I17:I26"/>
    <mergeCell ref="J47:J56"/>
    <mergeCell ref="K47:K56"/>
    <mergeCell ref="L47:L56"/>
    <mergeCell ref="M47:M56"/>
    <mergeCell ref="N47:N56"/>
    <mergeCell ref="A47:A56"/>
    <mergeCell ref="B47:B56"/>
    <mergeCell ref="C47:C56"/>
    <mergeCell ref="D47:D56"/>
    <mergeCell ref="E47:E56"/>
    <mergeCell ref="F47:F56"/>
    <mergeCell ref="G47:G56"/>
    <mergeCell ref="L57:L66"/>
    <mergeCell ref="M57:M66"/>
    <mergeCell ref="N57:N66"/>
    <mergeCell ref="A57:A66"/>
    <mergeCell ref="B57:B66"/>
    <mergeCell ref="C57:C66"/>
    <mergeCell ref="D57:D66"/>
    <mergeCell ref="E57:E66"/>
    <mergeCell ref="F57:F66"/>
    <mergeCell ref="G57:G66"/>
    <mergeCell ref="H67:H76"/>
    <mergeCell ref="I67:I76"/>
    <mergeCell ref="J67:J76"/>
    <mergeCell ref="K67:K76"/>
    <mergeCell ref="L67:L76"/>
    <mergeCell ref="M67:M76"/>
    <mergeCell ref="N67:N76"/>
    <mergeCell ref="A67:A76"/>
    <mergeCell ref="B67:B76"/>
    <mergeCell ref="H77:H86"/>
    <mergeCell ref="I77:I86"/>
    <mergeCell ref="J77:J86"/>
    <mergeCell ref="K77:K86"/>
    <mergeCell ref="C67:C76"/>
    <mergeCell ref="D67:D76"/>
    <mergeCell ref="E67:E76"/>
    <mergeCell ref="F67:F76"/>
    <mergeCell ref="G67:G76"/>
    <mergeCell ref="H57:H66"/>
    <mergeCell ref="I57:I66"/>
    <mergeCell ref="J57:J66"/>
    <mergeCell ref="K57:K66"/>
  </mergeCells>
  <conditionalFormatting sqref="H7">
    <cfRule type="cellIs" dxfId="228" priority="1" operator="equal">
      <formula>"Muy Alta"</formula>
    </cfRule>
    <cfRule type="cellIs" dxfId="227" priority="2" operator="equal">
      <formula>"Alta"</formula>
    </cfRule>
    <cfRule type="cellIs" dxfId="226" priority="3" operator="equal">
      <formula>"Media"</formula>
    </cfRule>
    <cfRule type="cellIs" dxfId="225" priority="4" operator="equal">
      <formula>"Baja"</formula>
    </cfRule>
    <cfRule type="cellIs" dxfId="224" priority="5" operator="equal">
      <formula>"Muy Baja"</formula>
    </cfRule>
  </conditionalFormatting>
  <conditionalFormatting sqref="H17">
    <cfRule type="cellIs" dxfId="223" priority="6" operator="equal">
      <formula>"Muy Alta"</formula>
    </cfRule>
    <cfRule type="cellIs" dxfId="222" priority="7" operator="equal">
      <formula>"Alta"</formula>
    </cfRule>
    <cfRule type="cellIs" dxfId="221" priority="8" operator="equal">
      <formula>"Media"</formula>
    </cfRule>
    <cfRule type="cellIs" dxfId="220" priority="9" operator="equal">
      <formula>"Baja"</formula>
    </cfRule>
    <cfRule type="cellIs" dxfId="219" priority="10" operator="equal">
      <formula>"Muy Baja"</formula>
    </cfRule>
  </conditionalFormatting>
  <conditionalFormatting sqref="H27">
    <cfRule type="cellIs" dxfId="218" priority="11" operator="equal">
      <formula>"Muy Alta"</formula>
    </cfRule>
    <cfRule type="cellIs" dxfId="217" priority="12" operator="equal">
      <formula>"Alta"</formula>
    </cfRule>
    <cfRule type="cellIs" dxfId="216" priority="13" operator="equal">
      <formula>"Media"</formula>
    </cfRule>
    <cfRule type="cellIs" dxfId="215" priority="14" operator="equal">
      <formula>"Baja"</formula>
    </cfRule>
    <cfRule type="cellIs" dxfId="214" priority="15" operator="equal">
      <formula>"Muy Baja"</formula>
    </cfRule>
  </conditionalFormatting>
  <conditionalFormatting sqref="H37">
    <cfRule type="cellIs" dxfId="213" priority="16" operator="equal">
      <formula>"Muy Alta"</formula>
    </cfRule>
    <cfRule type="cellIs" dxfId="212" priority="17" operator="equal">
      <formula>"Alta"</formula>
    </cfRule>
    <cfRule type="cellIs" dxfId="211" priority="18" operator="equal">
      <formula>"Media"</formula>
    </cfRule>
    <cfRule type="cellIs" dxfId="210" priority="19" operator="equal">
      <formula>"Baja"</formula>
    </cfRule>
    <cfRule type="cellIs" dxfId="209" priority="20" operator="equal">
      <formula>"Muy Baja"</formula>
    </cfRule>
  </conditionalFormatting>
  <conditionalFormatting sqref="H47 H57 H67">
    <cfRule type="cellIs" dxfId="208" priority="21" operator="equal">
      <formula>"Muy Alta"</formula>
    </cfRule>
    <cfRule type="cellIs" dxfId="207" priority="22" operator="equal">
      <formula>"Alta"</formula>
    </cfRule>
    <cfRule type="cellIs" dxfId="206" priority="23" operator="equal">
      <formula>"Media"</formula>
    </cfRule>
    <cfRule type="cellIs" dxfId="205" priority="24" operator="equal">
      <formula>"Baja"</formula>
    </cfRule>
    <cfRule type="cellIs" dxfId="204" priority="25" operator="equal">
      <formula>"Muy Baja"</formula>
    </cfRule>
  </conditionalFormatting>
  <conditionalFormatting sqref="H77 H87">
    <cfRule type="cellIs" dxfId="203" priority="26" operator="equal">
      <formula>"Muy Alta"</formula>
    </cfRule>
    <cfRule type="cellIs" dxfId="202" priority="27" operator="equal">
      <formula>"Alta"</formula>
    </cfRule>
    <cfRule type="cellIs" dxfId="201" priority="28" operator="equal">
      <formula>"Media"</formula>
    </cfRule>
    <cfRule type="cellIs" dxfId="200" priority="29" operator="equal">
      <formula>"Baja"</formula>
    </cfRule>
    <cfRule type="cellIs" dxfId="199" priority="30" operator="equal">
      <formula>"Muy Baja"</formula>
    </cfRule>
  </conditionalFormatting>
  <conditionalFormatting sqref="H97">
    <cfRule type="cellIs" dxfId="198" priority="31" operator="equal">
      <formula>"Muy Alta"</formula>
    </cfRule>
    <cfRule type="cellIs" dxfId="197" priority="32" operator="equal">
      <formula>"Alta"</formula>
    </cfRule>
    <cfRule type="cellIs" dxfId="196" priority="33" operator="equal">
      <formula>"Media"</formula>
    </cfRule>
    <cfRule type="cellIs" dxfId="195" priority="34" operator="equal">
      <formula>"Baja"</formula>
    </cfRule>
    <cfRule type="cellIs" dxfId="194" priority="35" operator="equal">
      <formula>"Muy Baja"</formula>
    </cfRule>
  </conditionalFormatting>
  <conditionalFormatting sqref="H107">
    <cfRule type="cellIs" dxfId="193" priority="36" operator="equal">
      <formula>"Muy Alta"</formula>
    </cfRule>
    <cfRule type="cellIs" dxfId="192" priority="37" operator="equal">
      <formula>"Alta"</formula>
    </cfRule>
    <cfRule type="cellIs" dxfId="191" priority="38" operator="equal">
      <formula>"Media"</formula>
    </cfRule>
    <cfRule type="cellIs" dxfId="190" priority="39" operator="equal">
      <formula>"Baja"</formula>
    </cfRule>
    <cfRule type="cellIs" dxfId="189" priority="40" operator="equal">
      <formula>"Muy Baja"</formula>
    </cfRule>
  </conditionalFormatting>
  <conditionalFormatting sqref="H117">
    <cfRule type="cellIs" dxfId="188" priority="41" operator="equal">
      <formula>"Muy Alta"</formula>
    </cfRule>
    <cfRule type="cellIs" dxfId="187" priority="42" operator="equal">
      <formula>"Alta"</formula>
    </cfRule>
    <cfRule type="cellIs" dxfId="186" priority="43" operator="equal">
      <formula>"Media"</formula>
    </cfRule>
    <cfRule type="cellIs" dxfId="185" priority="44" operator="equal">
      <formula>"Baja"</formula>
    </cfRule>
    <cfRule type="cellIs" dxfId="184" priority="45" operator="equal">
      <formula>"Muy Baja"</formula>
    </cfRule>
  </conditionalFormatting>
  <conditionalFormatting sqref="H127">
    <cfRule type="cellIs" dxfId="183" priority="46" operator="equal">
      <formula>"Muy Alta"</formula>
    </cfRule>
    <cfRule type="cellIs" dxfId="182" priority="47" operator="equal">
      <formula>"Alta"</formula>
    </cfRule>
    <cfRule type="cellIs" dxfId="181" priority="48" operator="equal">
      <formula>"Media"</formula>
    </cfRule>
    <cfRule type="cellIs" dxfId="180" priority="49" operator="equal">
      <formula>"Baja"</formula>
    </cfRule>
    <cfRule type="cellIs" dxfId="179" priority="50" operator="equal">
      <formula>"Muy Baja"</formula>
    </cfRule>
  </conditionalFormatting>
  <conditionalFormatting sqref="H137">
    <cfRule type="cellIs" dxfId="178" priority="51" operator="equal">
      <formula>"Muy Alta"</formula>
    </cfRule>
    <cfRule type="cellIs" dxfId="177" priority="52" operator="equal">
      <formula>"Alta"</formula>
    </cfRule>
    <cfRule type="cellIs" dxfId="176" priority="53" operator="equal">
      <formula>"Media"</formula>
    </cfRule>
    <cfRule type="cellIs" dxfId="175" priority="54" operator="equal">
      <formula>"Baja"</formula>
    </cfRule>
    <cfRule type="cellIs" dxfId="174" priority="55" operator="equal">
      <formula>"Muy Baja"</formula>
    </cfRule>
  </conditionalFormatting>
  <conditionalFormatting sqref="H147">
    <cfRule type="cellIs" dxfId="173" priority="56" operator="equal">
      <formula>"Muy Alta"</formula>
    </cfRule>
    <cfRule type="cellIs" dxfId="172" priority="57" operator="equal">
      <formula>"Alta"</formula>
    </cfRule>
    <cfRule type="cellIs" dxfId="171" priority="58" operator="equal">
      <formula>"Media"</formula>
    </cfRule>
    <cfRule type="cellIs" dxfId="170" priority="59" operator="equal">
      <formula>"Baja"</formula>
    </cfRule>
    <cfRule type="cellIs" dxfId="169" priority="60" operator="equal">
      <formula>"Muy Baja"</formula>
    </cfRule>
  </conditionalFormatting>
  <conditionalFormatting sqref="K7">
    <cfRule type="containsText" dxfId="168" priority="61" operator="containsText" text="❌">
      <formula>NOT(ISERROR(SEARCH(("❌"),(K7))))</formula>
    </cfRule>
  </conditionalFormatting>
  <conditionalFormatting sqref="K17">
    <cfRule type="containsText" dxfId="167" priority="62" operator="containsText" text="❌">
      <formula>NOT(ISERROR(SEARCH(("❌"),(K17))))</formula>
    </cfRule>
  </conditionalFormatting>
  <conditionalFormatting sqref="K27">
    <cfRule type="containsText" dxfId="166" priority="63" operator="containsText" text="❌">
      <formula>NOT(ISERROR(SEARCH(("❌"),(K27))))</formula>
    </cfRule>
  </conditionalFormatting>
  <conditionalFormatting sqref="K37">
    <cfRule type="containsText" dxfId="165" priority="64" operator="containsText" text="❌">
      <formula>NOT(ISERROR(SEARCH(("❌"),(K37))))</formula>
    </cfRule>
  </conditionalFormatting>
  <conditionalFormatting sqref="K47">
    <cfRule type="containsText" dxfId="164" priority="65" operator="containsText" text="❌">
      <formula>NOT(ISERROR(SEARCH(("❌"),(K47))))</formula>
    </cfRule>
  </conditionalFormatting>
  <conditionalFormatting sqref="K57">
    <cfRule type="containsText" dxfId="163" priority="66" operator="containsText" text="❌">
      <formula>NOT(ISERROR(SEARCH(("❌"),(K57))))</formula>
    </cfRule>
  </conditionalFormatting>
  <conditionalFormatting sqref="K67">
    <cfRule type="containsText" dxfId="162" priority="67" operator="containsText" text="❌">
      <formula>NOT(ISERROR(SEARCH(("❌"),(K67))))</formula>
    </cfRule>
  </conditionalFormatting>
  <conditionalFormatting sqref="K77">
    <cfRule type="containsText" dxfId="161" priority="68" operator="containsText" text="❌">
      <formula>NOT(ISERROR(SEARCH(("❌"),(K77))))</formula>
    </cfRule>
  </conditionalFormatting>
  <conditionalFormatting sqref="K87">
    <cfRule type="containsText" dxfId="160" priority="69" operator="containsText" text="❌">
      <formula>NOT(ISERROR(SEARCH(("❌"),(K87))))</formula>
    </cfRule>
  </conditionalFormatting>
  <conditionalFormatting sqref="K97">
    <cfRule type="containsText" dxfId="159" priority="70" operator="containsText" text="❌">
      <formula>NOT(ISERROR(SEARCH(("❌"),(K97))))</formula>
    </cfRule>
  </conditionalFormatting>
  <conditionalFormatting sqref="K107">
    <cfRule type="containsText" dxfId="158" priority="71" operator="containsText" text="❌">
      <formula>NOT(ISERROR(SEARCH(("❌"),(K107))))</formula>
    </cfRule>
  </conditionalFormatting>
  <conditionalFormatting sqref="K117">
    <cfRule type="containsText" dxfId="157" priority="72" operator="containsText" text="❌">
      <formula>NOT(ISERROR(SEARCH(("❌"),(K117))))</formula>
    </cfRule>
  </conditionalFormatting>
  <conditionalFormatting sqref="K127">
    <cfRule type="containsText" dxfId="156" priority="73" operator="containsText" text="❌">
      <formula>NOT(ISERROR(SEARCH(("❌"),(K127))))</formula>
    </cfRule>
  </conditionalFormatting>
  <conditionalFormatting sqref="K137">
    <cfRule type="containsText" dxfId="155" priority="74" operator="containsText" text="❌">
      <formula>NOT(ISERROR(SEARCH(("❌"),(K137))))</formula>
    </cfRule>
  </conditionalFormatting>
  <conditionalFormatting sqref="K147">
    <cfRule type="containsText" dxfId="154" priority="75" operator="containsText" text="❌">
      <formula>NOT(ISERROR(SEARCH(("❌"),(K147))))</formula>
    </cfRule>
  </conditionalFormatting>
  <conditionalFormatting sqref="L7">
    <cfRule type="cellIs" dxfId="153" priority="76" operator="equal">
      <formula>"Catastrófico"</formula>
    </cfRule>
    <cfRule type="cellIs" dxfId="152" priority="77" operator="equal">
      <formula>"Mayor"</formula>
    </cfRule>
    <cfRule type="cellIs" dxfId="151" priority="78" operator="equal">
      <formula>"Moderado"</formula>
    </cfRule>
    <cfRule type="cellIs" dxfId="150" priority="79" operator="equal">
      <formula>"Menor"</formula>
    </cfRule>
    <cfRule type="cellIs" dxfId="149" priority="80" operator="equal">
      <formula>"Leve"</formula>
    </cfRule>
  </conditionalFormatting>
  <conditionalFormatting sqref="L17">
    <cfRule type="cellIs" dxfId="148" priority="81" operator="equal">
      <formula>"Catastrófico"</formula>
    </cfRule>
    <cfRule type="cellIs" dxfId="147" priority="82" operator="equal">
      <formula>"Mayor"</formula>
    </cfRule>
    <cfRule type="cellIs" dxfId="146" priority="83" operator="equal">
      <formula>"Moderado"</formula>
    </cfRule>
    <cfRule type="cellIs" dxfId="145" priority="84" operator="equal">
      <formula>"Menor"</formula>
    </cfRule>
    <cfRule type="cellIs" dxfId="144" priority="85" operator="equal">
      <formula>"Leve"</formula>
    </cfRule>
  </conditionalFormatting>
  <conditionalFormatting sqref="L27">
    <cfRule type="cellIs" dxfId="143" priority="86" operator="equal">
      <formula>"Catastrófico"</formula>
    </cfRule>
    <cfRule type="cellIs" dxfId="142" priority="87" operator="equal">
      <formula>"Mayor"</formula>
    </cfRule>
    <cfRule type="cellIs" dxfId="141" priority="88" operator="equal">
      <formula>"Moderado"</formula>
    </cfRule>
    <cfRule type="cellIs" dxfId="140" priority="89" operator="equal">
      <formula>"Menor"</formula>
    </cfRule>
    <cfRule type="cellIs" dxfId="139" priority="90" operator="equal">
      <formula>"Leve"</formula>
    </cfRule>
  </conditionalFormatting>
  <conditionalFormatting sqref="L37">
    <cfRule type="cellIs" dxfId="138" priority="91" operator="equal">
      <formula>"Catastrófico"</formula>
    </cfRule>
    <cfRule type="cellIs" dxfId="137" priority="92" operator="equal">
      <formula>"Mayor"</formula>
    </cfRule>
    <cfRule type="cellIs" dxfId="136" priority="93" operator="equal">
      <formula>"Moderado"</formula>
    </cfRule>
    <cfRule type="cellIs" dxfId="135" priority="94" operator="equal">
      <formula>"Menor"</formula>
    </cfRule>
    <cfRule type="cellIs" dxfId="134" priority="95" operator="equal">
      <formula>"Leve"</formula>
    </cfRule>
  </conditionalFormatting>
  <conditionalFormatting sqref="L47">
    <cfRule type="cellIs" dxfId="133" priority="96" operator="equal">
      <formula>"Catastrófico"</formula>
    </cfRule>
    <cfRule type="cellIs" dxfId="132" priority="97" operator="equal">
      <formula>"Mayor"</formula>
    </cfRule>
    <cfRule type="cellIs" dxfId="131" priority="98" operator="equal">
      <formula>"Moderado"</formula>
    </cfRule>
    <cfRule type="cellIs" dxfId="130" priority="99" operator="equal">
      <formula>"Menor"</formula>
    </cfRule>
    <cfRule type="cellIs" dxfId="129" priority="100" operator="equal">
      <formula>"Leve"</formula>
    </cfRule>
  </conditionalFormatting>
  <conditionalFormatting sqref="L57">
    <cfRule type="cellIs" dxfId="128" priority="101" operator="equal">
      <formula>"Catastrófico"</formula>
    </cfRule>
    <cfRule type="cellIs" dxfId="127" priority="102" operator="equal">
      <formula>"Mayor"</formula>
    </cfRule>
    <cfRule type="cellIs" dxfId="126" priority="103" operator="equal">
      <formula>"Moderado"</formula>
    </cfRule>
    <cfRule type="cellIs" dxfId="125" priority="104" operator="equal">
      <formula>"Menor"</formula>
    </cfRule>
    <cfRule type="cellIs" dxfId="124" priority="105" operator="equal">
      <formula>"Leve"</formula>
    </cfRule>
  </conditionalFormatting>
  <conditionalFormatting sqref="L67">
    <cfRule type="cellIs" dxfId="123" priority="106" operator="equal">
      <formula>"Catastrófico"</formula>
    </cfRule>
    <cfRule type="cellIs" dxfId="122" priority="107" operator="equal">
      <formula>"Mayor"</formula>
    </cfRule>
    <cfRule type="cellIs" dxfId="121" priority="108" operator="equal">
      <formula>"Moderado"</formula>
    </cfRule>
    <cfRule type="cellIs" dxfId="120" priority="109" operator="equal">
      <formula>"Menor"</formula>
    </cfRule>
    <cfRule type="cellIs" dxfId="119" priority="110" operator="equal">
      <formula>"Leve"</formula>
    </cfRule>
  </conditionalFormatting>
  <conditionalFormatting sqref="L77">
    <cfRule type="cellIs" dxfId="118" priority="111" operator="equal">
      <formula>"Catastrófico"</formula>
    </cfRule>
    <cfRule type="cellIs" dxfId="117" priority="112" operator="equal">
      <formula>"Mayor"</formula>
    </cfRule>
    <cfRule type="cellIs" dxfId="116" priority="113" operator="equal">
      <formula>"Moderado"</formula>
    </cfRule>
    <cfRule type="cellIs" dxfId="115" priority="114" operator="equal">
      <formula>"Menor"</formula>
    </cfRule>
    <cfRule type="cellIs" dxfId="114" priority="115" operator="equal">
      <formula>"Leve"</formula>
    </cfRule>
  </conditionalFormatting>
  <conditionalFormatting sqref="L87">
    <cfRule type="cellIs" dxfId="113" priority="116" operator="equal">
      <formula>"Catastrófico"</formula>
    </cfRule>
    <cfRule type="cellIs" dxfId="112" priority="117" operator="equal">
      <formula>"Mayor"</formula>
    </cfRule>
    <cfRule type="cellIs" dxfId="111" priority="118" operator="equal">
      <formula>"Moderado"</formula>
    </cfRule>
    <cfRule type="cellIs" dxfId="110" priority="119" operator="equal">
      <formula>"Menor"</formula>
    </cfRule>
    <cfRule type="cellIs" dxfId="109" priority="120" operator="equal">
      <formula>"Leve"</formula>
    </cfRule>
  </conditionalFormatting>
  <conditionalFormatting sqref="L97">
    <cfRule type="cellIs" dxfId="108" priority="121" operator="equal">
      <formula>"Catastrófico"</formula>
    </cfRule>
    <cfRule type="cellIs" dxfId="107" priority="122" operator="equal">
      <formula>"Mayor"</formula>
    </cfRule>
    <cfRule type="cellIs" dxfId="106" priority="123" operator="equal">
      <formula>"Moderado"</formula>
    </cfRule>
    <cfRule type="cellIs" dxfId="105" priority="124" operator="equal">
      <formula>"Menor"</formula>
    </cfRule>
    <cfRule type="cellIs" dxfId="104" priority="125" operator="equal">
      <formula>"Leve"</formula>
    </cfRule>
  </conditionalFormatting>
  <conditionalFormatting sqref="L107">
    <cfRule type="cellIs" dxfId="103" priority="126" operator="equal">
      <formula>"Catastrófico"</formula>
    </cfRule>
    <cfRule type="cellIs" dxfId="102" priority="127" operator="equal">
      <formula>"Mayor"</formula>
    </cfRule>
    <cfRule type="cellIs" dxfId="101" priority="128" operator="equal">
      <formula>"Moderado"</formula>
    </cfRule>
    <cfRule type="cellIs" dxfId="100" priority="129" operator="equal">
      <formula>"Menor"</formula>
    </cfRule>
    <cfRule type="cellIs" dxfId="99" priority="130" operator="equal">
      <formula>"Leve"</formula>
    </cfRule>
  </conditionalFormatting>
  <conditionalFormatting sqref="L117">
    <cfRule type="cellIs" dxfId="98" priority="131" operator="equal">
      <formula>"Catastrófico"</formula>
    </cfRule>
    <cfRule type="cellIs" dxfId="97" priority="132" operator="equal">
      <formula>"Mayor"</formula>
    </cfRule>
    <cfRule type="cellIs" dxfId="96" priority="133" operator="equal">
      <formula>"Moderado"</formula>
    </cfRule>
    <cfRule type="cellIs" dxfId="95" priority="134" operator="equal">
      <formula>"Menor"</formula>
    </cfRule>
    <cfRule type="cellIs" dxfId="94" priority="135" operator="equal">
      <formula>"Leve"</formula>
    </cfRule>
  </conditionalFormatting>
  <conditionalFormatting sqref="L127">
    <cfRule type="cellIs" dxfId="93" priority="136" operator="equal">
      <formula>"Catastrófico"</formula>
    </cfRule>
    <cfRule type="cellIs" dxfId="92" priority="137" operator="equal">
      <formula>"Mayor"</formula>
    </cfRule>
    <cfRule type="cellIs" dxfId="91" priority="138" operator="equal">
      <formula>"Moderado"</formula>
    </cfRule>
    <cfRule type="cellIs" dxfId="90" priority="139" operator="equal">
      <formula>"Menor"</formula>
    </cfRule>
    <cfRule type="cellIs" dxfId="89" priority="140" operator="equal">
      <formula>"Leve"</formula>
    </cfRule>
  </conditionalFormatting>
  <conditionalFormatting sqref="L137">
    <cfRule type="cellIs" dxfId="88" priority="141" operator="equal">
      <formula>"Catastrófico"</formula>
    </cfRule>
    <cfRule type="cellIs" dxfId="87" priority="142" operator="equal">
      <formula>"Mayor"</formula>
    </cfRule>
    <cfRule type="cellIs" dxfId="86" priority="143" operator="equal">
      <formula>"Moderado"</formula>
    </cfRule>
    <cfRule type="cellIs" dxfId="85" priority="144" operator="equal">
      <formula>"Menor"</formula>
    </cfRule>
    <cfRule type="cellIs" dxfId="84" priority="145" operator="equal">
      <formula>"Leve"</formula>
    </cfRule>
  </conditionalFormatting>
  <conditionalFormatting sqref="L147">
    <cfRule type="cellIs" dxfId="83" priority="146" operator="equal">
      <formula>"Catastrófico"</formula>
    </cfRule>
    <cfRule type="cellIs" dxfId="82" priority="147" operator="equal">
      <formula>"Mayor"</formula>
    </cfRule>
    <cfRule type="cellIs" dxfId="81" priority="148" operator="equal">
      <formula>"Moderado"</formula>
    </cfRule>
    <cfRule type="cellIs" dxfId="80" priority="149" operator="equal">
      <formula>"Menor"</formula>
    </cfRule>
    <cfRule type="cellIs" dxfId="79" priority="150" operator="equal">
      <formula>"Leve"</formula>
    </cfRule>
  </conditionalFormatting>
  <conditionalFormatting sqref="N7">
    <cfRule type="cellIs" dxfId="78" priority="151" operator="equal">
      <formula>"Extremo"</formula>
    </cfRule>
    <cfRule type="cellIs" dxfId="77" priority="152" operator="equal">
      <formula>"Alto"</formula>
    </cfRule>
    <cfRule type="cellIs" dxfId="76" priority="153" operator="equal">
      <formula>"Moderado"</formula>
    </cfRule>
    <cfRule type="cellIs" dxfId="75" priority="154" operator="equal">
      <formula>"Bajo"</formula>
    </cfRule>
  </conditionalFormatting>
  <conditionalFormatting sqref="N17">
    <cfRule type="cellIs" dxfId="74" priority="155" operator="equal">
      <formula>"Extremo"</formula>
    </cfRule>
    <cfRule type="cellIs" dxfId="73" priority="156" operator="equal">
      <formula>"Alto"</formula>
    </cfRule>
    <cfRule type="cellIs" dxfId="72" priority="157" operator="equal">
      <formula>"Moderado"</formula>
    </cfRule>
    <cfRule type="cellIs" dxfId="71" priority="158" operator="equal">
      <formula>"Bajo"</formula>
    </cfRule>
  </conditionalFormatting>
  <conditionalFormatting sqref="N27">
    <cfRule type="cellIs" dxfId="70" priority="159" operator="equal">
      <formula>"Extremo"</formula>
    </cfRule>
    <cfRule type="cellIs" dxfId="69" priority="160" operator="equal">
      <formula>"Alto"</formula>
    </cfRule>
    <cfRule type="cellIs" dxfId="68" priority="161" operator="equal">
      <formula>"Moderado"</formula>
    </cfRule>
    <cfRule type="cellIs" dxfId="67" priority="162" operator="equal">
      <formula>"Bajo"</formula>
    </cfRule>
  </conditionalFormatting>
  <conditionalFormatting sqref="N37">
    <cfRule type="cellIs" dxfId="66" priority="163" operator="equal">
      <formula>"Extremo"</formula>
    </cfRule>
    <cfRule type="cellIs" dxfId="65" priority="164" operator="equal">
      <formula>"Alto"</formula>
    </cfRule>
    <cfRule type="cellIs" dxfId="64" priority="165" operator="equal">
      <formula>"Moderado"</formula>
    </cfRule>
    <cfRule type="cellIs" dxfId="63" priority="166" operator="equal">
      <formula>"Bajo"</formula>
    </cfRule>
  </conditionalFormatting>
  <conditionalFormatting sqref="N47">
    <cfRule type="cellIs" dxfId="62" priority="167" operator="equal">
      <formula>"Extremo"</formula>
    </cfRule>
    <cfRule type="cellIs" dxfId="61" priority="168" operator="equal">
      <formula>"Alto"</formula>
    </cfRule>
    <cfRule type="cellIs" dxfId="60" priority="169" operator="equal">
      <formula>"Moderado"</formula>
    </cfRule>
    <cfRule type="cellIs" dxfId="59" priority="170" operator="equal">
      <formula>"Bajo"</formula>
    </cfRule>
  </conditionalFormatting>
  <conditionalFormatting sqref="N57">
    <cfRule type="cellIs" dxfId="58" priority="171" operator="equal">
      <formula>"Extremo"</formula>
    </cfRule>
    <cfRule type="cellIs" dxfId="57" priority="172" operator="equal">
      <formula>"Alto"</formula>
    </cfRule>
    <cfRule type="cellIs" dxfId="56" priority="173" operator="equal">
      <formula>"Moderado"</formula>
    </cfRule>
    <cfRule type="cellIs" dxfId="55" priority="174" operator="equal">
      <formula>"Bajo"</formula>
    </cfRule>
  </conditionalFormatting>
  <conditionalFormatting sqref="N67">
    <cfRule type="cellIs" dxfId="54" priority="175" operator="equal">
      <formula>"Extremo"</formula>
    </cfRule>
    <cfRule type="cellIs" dxfId="53" priority="176" operator="equal">
      <formula>"Alto"</formula>
    </cfRule>
    <cfRule type="cellIs" dxfId="52" priority="177" operator="equal">
      <formula>"Moderado"</formula>
    </cfRule>
    <cfRule type="cellIs" dxfId="51" priority="178" operator="equal">
      <formula>"Bajo"</formula>
    </cfRule>
  </conditionalFormatting>
  <conditionalFormatting sqref="N77">
    <cfRule type="cellIs" dxfId="50" priority="179" operator="equal">
      <formula>"Extremo"</formula>
    </cfRule>
    <cfRule type="cellIs" dxfId="49" priority="180" operator="equal">
      <formula>"Alto"</formula>
    </cfRule>
    <cfRule type="cellIs" dxfId="48" priority="181" operator="equal">
      <formula>"Moderado"</formula>
    </cfRule>
    <cfRule type="cellIs" dxfId="47" priority="182" operator="equal">
      <formula>"Bajo"</formula>
    </cfRule>
  </conditionalFormatting>
  <conditionalFormatting sqref="N87">
    <cfRule type="cellIs" dxfId="46" priority="183" operator="equal">
      <formula>"Extremo"</formula>
    </cfRule>
    <cfRule type="cellIs" dxfId="45" priority="184" operator="equal">
      <formula>"Alto"</formula>
    </cfRule>
    <cfRule type="cellIs" dxfId="44" priority="185" operator="equal">
      <formula>"Moderado"</formula>
    </cfRule>
    <cfRule type="cellIs" dxfId="43" priority="186" operator="equal">
      <formula>"Bajo"</formula>
    </cfRule>
  </conditionalFormatting>
  <conditionalFormatting sqref="N97">
    <cfRule type="cellIs" dxfId="42" priority="187" operator="equal">
      <formula>"Extremo"</formula>
    </cfRule>
    <cfRule type="cellIs" dxfId="41" priority="188" operator="equal">
      <formula>"Alto"</formula>
    </cfRule>
    <cfRule type="cellIs" dxfId="40" priority="189" operator="equal">
      <formula>"Moderado"</formula>
    </cfRule>
    <cfRule type="cellIs" dxfId="39" priority="190" operator="equal">
      <formula>"Bajo"</formula>
    </cfRule>
  </conditionalFormatting>
  <conditionalFormatting sqref="N107">
    <cfRule type="cellIs" dxfId="38" priority="191" operator="equal">
      <formula>"Extremo"</formula>
    </cfRule>
    <cfRule type="cellIs" dxfId="37" priority="192" operator="equal">
      <formula>"Alto"</formula>
    </cfRule>
    <cfRule type="cellIs" dxfId="36" priority="193" operator="equal">
      <formula>"Moderado"</formula>
    </cfRule>
    <cfRule type="cellIs" dxfId="35" priority="194" operator="equal">
      <formula>"Bajo"</formula>
    </cfRule>
  </conditionalFormatting>
  <conditionalFormatting sqref="N117">
    <cfRule type="cellIs" dxfId="34" priority="195" operator="equal">
      <formula>"Extremo"</formula>
    </cfRule>
    <cfRule type="cellIs" dxfId="33" priority="196" operator="equal">
      <formula>"Alto"</formula>
    </cfRule>
    <cfRule type="cellIs" dxfId="32" priority="197" operator="equal">
      <formula>"Moderado"</formula>
    </cfRule>
    <cfRule type="cellIs" dxfId="31" priority="198" operator="equal">
      <formula>"Bajo"</formula>
    </cfRule>
  </conditionalFormatting>
  <conditionalFormatting sqref="N127">
    <cfRule type="cellIs" dxfId="30" priority="199" operator="equal">
      <formula>"Extremo"</formula>
    </cfRule>
    <cfRule type="cellIs" dxfId="29" priority="200" operator="equal">
      <formula>"Alto"</formula>
    </cfRule>
    <cfRule type="cellIs" dxfId="28" priority="201" operator="equal">
      <formula>"Moderado"</formula>
    </cfRule>
    <cfRule type="cellIs" dxfId="27" priority="202" operator="equal">
      <formula>"Bajo"</formula>
    </cfRule>
  </conditionalFormatting>
  <conditionalFormatting sqref="N137">
    <cfRule type="cellIs" dxfId="26" priority="203" operator="equal">
      <formula>"Extremo"</formula>
    </cfRule>
    <cfRule type="cellIs" dxfId="25" priority="204" operator="equal">
      <formula>"Alto"</formula>
    </cfRule>
    <cfRule type="cellIs" dxfId="24" priority="205" operator="equal">
      <formula>"Moderado"</formula>
    </cfRule>
    <cfRule type="cellIs" dxfId="23" priority="206" operator="equal">
      <formula>"Bajo"</formula>
    </cfRule>
  </conditionalFormatting>
  <conditionalFormatting sqref="N147">
    <cfRule type="cellIs" dxfId="22" priority="207" operator="equal">
      <formula>"Extremo"</formula>
    </cfRule>
    <cfRule type="cellIs" dxfId="21" priority="208" operator="equal">
      <formula>"Alto"</formula>
    </cfRule>
    <cfRule type="cellIs" dxfId="20" priority="209" operator="equal">
      <formula>"Moderado"</formula>
    </cfRule>
    <cfRule type="cellIs" dxfId="19" priority="210" operator="equal">
      <formula>"Bajo"</formula>
    </cfRule>
  </conditionalFormatting>
  <conditionalFormatting sqref="Z7:Z156">
    <cfRule type="cellIs" dxfId="18" priority="211" operator="equal">
      <formula>"Muy Alta"</formula>
    </cfRule>
    <cfRule type="cellIs" dxfId="17" priority="212" operator="equal">
      <formula>"Alta"</formula>
    </cfRule>
    <cfRule type="cellIs" dxfId="16" priority="213" operator="equal">
      <formula>"Media"</formula>
    </cfRule>
    <cfRule type="cellIs" dxfId="15" priority="214" operator="equal">
      <formula>"Baja"</formula>
    </cfRule>
    <cfRule type="cellIs" dxfId="14" priority="215" operator="equal">
      <formula>"Muy Baja"</formula>
    </cfRule>
  </conditionalFormatting>
  <conditionalFormatting sqref="AB7:AB156">
    <cfRule type="cellIs" dxfId="13" priority="216" operator="equal">
      <formula>"Catastrófico"</formula>
    </cfRule>
    <cfRule type="cellIs" dxfId="12" priority="217" operator="equal">
      <formula>"Mayor"</formula>
    </cfRule>
    <cfRule type="cellIs" dxfId="11" priority="218" operator="equal">
      <formula>"Moderado"</formula>
    </cfRule>
    <cfRule type="cellIs" dxfId="10" priority="219" operator="equal">
      <formula>"Menor"</formula>
    </cfRule>
    <cfRule type="cellIs" dxfId="9" priority="220" operator="equal">
      <formula>"Leve"</formula>
    </cfRule>
  </conditionalFormatting>
  <conditionalFormatting sqref="AD7:AD156">
    <cfRule type="cellIs" dxfId="8" priority="221" operator="equal">
      <formula>"Extremo"</formula>
    </cfRule>
    <cfRule type="cellIs" dxfId="7" priority="222" operator="equal">
      <formula>"Alto"</formula>
    </cfRule>
    <cfRule type="cellIs" dxfId="6" priority="223" operator="equal">
      <formula>"Moderado"</formula>
    </cfRule>
    <cfRule type="cellIs" dxfId="5" priority="224" operator="equal">
      <formula>"Bajo"</formula>
    </cfRule>
  </conditionalFormatting>
  <conditionalFormatting sqref="AT18">
    <cfRule type="notContainsBlanks" dxfId="4" priority="225">
      <formula>LEN(TRIM(AT18))&gt;0</formula>
    </cfRule>
  </conditionalFormatting>
  <hyperlinks>
    <hyperlink ref="AM7" r:id="rId1" xr:uid="{00000000-0004-0000-0200-000000000000}"/>
    <hyperlink ref="AQ7" r:id="rId2" xr:uid="{00000000-0004-0000-0200-000001000000}"/>
    <hyperlink ref="AU7" r:id="rId3" xr:uid="{00000000-0004-0000-0200-000002000000}"/>
    <hyperlink ref="AM8" r:id="rId4" xr:uid="{00000000-0004-0000-0200-000003000000}"/>
    <hyperlink ref="AQ8" r:id="rId5" xr:uid="{00000000-0004-0000-0200-000004000000}"/>
    <hyperlink ref="AU8" r:id="rId6" xr:uid="{00000000-0004-0000-0200-000005000000}"/>
    <hyperlink ref="AM9" r:id="rId7" xr:uid="{00000000-0004-0000-0200-000006000000}"/>
    <hyperlink ref="AQ9" r:id="rId8" xr:uid="{00000000-0004-0000-0200-000007000000}"/>
    <hyperlink ref="AU9" r:id="rId9" xr:uid="{00000000-0004-0000-0200-000008000000}"/>
    <hyperlink ref="AM17" r:id="rId10" xr:uid="{00000000-0004-0000-0200-000009000000}"/>
    <hyperlink ref="AQ17" r:id="rId11" xr:uid="{00000000-0004-0000-0200-00000A000000}"/>
    <hyperlink ref="AU17" r:id="rId12" xr:uid="{00000000-0004-0000-0200-00000B000000}"/>
    <hyperlink ref="AQ18" r:id="rId13" xr:uid="{00000000-0004-0000-0200-00000C000000}"/>
    <hyperlink ref="AU18" r:id="rId14" xr:uid="{00000000-0004-0000-0200-00000D000000}"/>
    <hyperlink ref="AM19" r:id="rId15" xr:uid="{00000000-0004-0000-0200-00000E000000}"/>
    <hyperlink ref="AQ19" r:id="rId16" xr:uid="{00000000-0004-0000-0200-00000F000000}"/>
    <hyperlink ref="AU19" r:id="rId17" xr:uid="{00000000-0004-0000-0200-000010000000}"/>
    <hyperlink ref="AM20" r:id="rId18" xr:uid="{00000000-0004-0000-0200-000011000000}"/>
    <hyperlink ref="AQ20" r:id="rId19" xr:uid="{00000000-0004-0000-0200-000012000000}"/>
    <hyperlink ref="AU20" r:id="rId20" xr:uid="{00000000-0004-0000-0200-000013000000}"/>
    <hyperlink ref="AM27" r:id="rId21" xr:uid="{00000000-0004-0000-0200-000014000000}"/>
    <hyperlink ref="AQ27" r:id="rId22" xr:uid="{00000000-0004-0000-0200-000015000000}"/>
    <hyperlink ref="AU27" r:id="rId23" xr:uid="{00000000-0004-0000-0200-000016000000}"/>
    <hyperlink ref="AQ28" r:id="rId24" xr:uid="{00000000-0004-0000-0200-000017000000}"/>
    <hyperlink ref="AU28" r:id="rId25" xr:uid="{00000000-0004-0000-0200-000018000000}"/>
    <hyperlink ref="AM29" r:id="rId26" xr:uid="{00000000-0004-0000-0200-000019000000}"/>
    <hyperlink ref="AQ29" r:id="rId27" xr:uid="{00000000-0004-0000-0200-00001A000000}"/>
    <hyperlink ref="AU29" r:id="rId28" xr:uid="{00000000-0004-0000-0200-00001B000000}"/>
    <hyperlink ref="AM37" r:id="rId29" xr:uid="{00000000-0004-0000-0200-00001C000000}"/>
    <hyperlink ref="AO37" r:id="rId30" xr:uid="{00000000-0004-0000-0200-00001D000000}"/>
    <hyperlink ref="AQ37" r:id="rId31" xr:uid="{00000000-0004-0000-0200-00001E000000}"/>
    <hyperlink ref="AU37" r:id="rId32" xr:uid="{00000000-0004-0000-0200-00001F000000}"/>
    <hyperlink ref="AQ38" r:id="rId33" xr:uid="{00000000-0004-0000-0200-000020000000}"/>
    <hyperlink ref="AU38" r:id="rId34" xr:uid="{00000000-0004-0000-0200-000021000000}"/>
    <hyperlink ref="AM39" r:id="rId35" xr:uid="{00000000-0004-0000-0200-000022000000}"/>
    <hyperlink ref="AQ39" r:id="rId36" xr:uid="{00000000-0004-0000-0200-000023000000}"/>
    <hyperlink ref="AU39" r:id="rId37" xr:uid="{00000000-0004-0000-0200-000024000000}"/>
    <hyperlink ref="AQ47" r:id="rId38" xr:uid="{00000000-0004-0000-0200-000025000000}"/>
    <hyperlink ref="AU47" r:id="rId39" xr:uid="{00000000-0004-0000-0200-000026000000}"/>
    <hyperlink ref="AM48" r:id="rId40" xr:uid="{00000000-0004-0000-0200-000027000000}"/>
    <hyperlink ref="AQ48" r:id="rId41" xr:uid="{00000000-0004-0000-0200-000028000000}"/>
    <hyperlink ref="AU48" r:id="rId42" xr:uid="{00000000-0004-0000-0200-000029000000}"/>
    <hyperlink ref="AM49" r:id="rId43" xr:uid="{00000000-0004-0000-0200-00002A000000}"/>
    <hyperlink ref="AO49" r:id="rId44" xr:uid="{00000000-0004-0000-0200-00002B000000}"/>
    <hyperlink ref="AQ49" r:id="rId45" xr:uid="{00000000-0004-0000-0200-00002C000000}"/>
    <hyperlink ref="AS49" r:id="rId46" xr:uid="{00000000-0004-0000-0200-00002D000000}"/>
    <hyperlink ref="AU49" r:id="rId47" xr:uid="{00000000-0004-0000-0200-00002E000000}"/>
    <hyperlink ref="AN50" r:id="rId48" xr:uid="{00000000-0004-0000-0200-00002F000000}"/>
    <hyperlink ref="AQ50" r:id="rId49" xr:uid="{00000000-0004-0000-0200-000030000000}"/>
    <hyperlink ref="AU50" r:id="rId50" xr:uid="{00000000-0004-0000-0200-000031000000}"/>
    <hyperlink ref="AM51" r:id="rId51" xr:uid="{00000000-0004-0000-0200-000032000000}"/>
    <hyperlink ref="AO51" r:id="rId52" xr:uid="{00000000-0004-0000-0200-000033000000}"/>
    <hyperlink ref="AQ51" r:id="rId53" xr:uid="{00000000-0004-0000-0200-000034000000}"/>
    <hyperlink ref="AU51" r:id="rId54" xr:uid="{00000000-0004-0000-0200-000035000000}"/>
    <hyperlink ref="AM57" r:id="rId55" xr:uid="{00000000-0004-0000-0200-000036000000}"/>
    <hyperlink ref="AQ57" r:id="rId56" xr:uid="{00000000-0004-0000-0200-000037000000}"/>
    <hyperlink ref="AU57" r:id="rId57" xr:uid="{00000000-0004-0000-0200-000038000000}"/>
    <hyperlink ref="AM58" r:id="rId58" xr:uid="{00000000-0004-0000-0200-000039000000}"/>
    <hyperlink ref="AQ58" r:id="rId59" xr:uid="{00000000-0004-0000-0200-00003A000000}"/>
    <hyperlink ref="AU58" r:id="rId60" xr:uid="{00000000-0004-0000-0200-00003B000000}"/>
    <hyperlink ref="AQ59" r:id="rId61" xr:uid="{00000000-0004-0000-0200-00003C000000}"/>
    <hyperlink ref="AU59" r:id="rId62" xr:uid="{00000000-0004-0000-0200-00003D000000}"/>
    <hyperlink ref="AM60" r:id="rId63" xr:uid="{00000000-0004-0000-0200-00003E000000}"/>
    <hyperlink ref="AO60" r:id="rId64" xr:uid="{00000000-0004-0000-0200-00003F000000}"/>
    <hyperlink ref="AQ60" r:id="rId65" xr:uid="{00000000-0004-0000-0200-000040000000}"/>
    <hyperlink ref="AU60" r:id="rId66" xr:uid="{00000000-0004-0000-0200-000041000000}"/>
    <hyperlink ref="AM61" r:id="rId67" xr:uid="{00000000-0004-0000-0200-000042000000}"/>
    <hyperlink ref="AP61" r:id="rId68" xr:uid="{00000000-0004-0000-0200-000043000000}"/>
    <hyperlink ref="AQ61" r:id="rId69" xr:uid="{00000000-0004-0000-0200-000044000000}"/>
    <hyperlink ref="AU61" r:id="rId70" xr:uid="{00000000-0004-0000-0200-000045000000}"/>
    <hyperlink ref="AM62" r:id="rId71" xr:uid="{00000000-0004-0000-0200-000046000000}"/>
    <hyperlink ref="AQ62" r:id="rId72" xr:uid="{00000000-0004-0000-0200-000047000000}"/>
    <hyperlink ref="AU62" r:id="rId73" xr:uid="{00000000-0004-0000-0200-000048000000}"/>
    <hyperlink ref="AM67" r:id="rId74" xr:uid="{00000000-0004-0000-0200-000049000000}"/>
    <hyperlink ref="AQ67" r:id="rId75" xr:uid="{00000000-0004-0000-0200-00004A000000}"/>
    <hyperlink ref="AU67" r:id="rId76" xr:uid="{00000000-0004-0000-0200-00004B000000}"/>
    <hyperlink ref="AM68" r:id="rId77" xr:uid="{00000000-0004-0000-0200-00004C000000}"/>
    <hyperlink ref="AQ68" r:id="rId78" xr:uid="{00000000-0004-0000-0200-00004D000000}"/>
    <hyperlink ref="AU68" r:id="rId79" xr:uid="{00000000-0004-0000-0200-00004E000000}"/>
    <hyperlink ref="AM69" r:id="rId80" xr:uid="{00000000-0004-0000-0200-00004F000000}"/>
    <hyperlink ref="AO69" r:id="rId81" xr:uid="{00000000-0004-0000-0200-000050000000}"/>
    <hyperlink ref="AQ69" r:id="rId82" xr:uid="{00000000-0004-0000-0200-000051000000}"/>
    <hyperlink ref="AU69" r:id="rId83" xr:uid="{00000000-0004-0000-0200-000052000000}"/>
    <hyperlink ref="AM78" r:id="rId84" xr:uid="{00000000-0004-0000-0200-000053000000}"/>
    <hyperlink ref="AQ78" r:id="rId85" xr:uid="{00000000-0004-0000-0200-000054000000}"/>
    <hyperlink ref="AU78" r:id="rId86" xr:uid="{00000000-0004-0000-0200-000055000000}"/>
    <hyperlink ref="AM79" r:id="rId87" xr:uid="{00000000-0004-0000-0200-000056000000}"/>
    <hyperlink ref="AQ79" r:id="rId88" xr:uid="{00000000-0004-0000-0200-000057000000}"/>
    <hyperlink ref="AU79" r:id="rId89" xr:uid="{00000000-0004-0000-0200-000058000000}"/>
    <hyperlink ref="AM80" r:id="rId90" xr:uid="{00000000-0004-0000-0200-000059000000}"/>
    <hyperlink ref="AQ80" r:id="rId91" xr:uid="{00000000-0004-0000-0200-00005A000000}"/>
    <hyperlink ref="AU80" r:id="rId92" xr:uid="{00000000-0004-0000-0200-00005B000000}"/>
    <hyperlink ref="AM87" r:id="rId93" xr:uid="{00000000-0004-0000-0200-00005C000000}"/>
    <hyperlink ref="AQ87" r:id="rId94" xr:uid="{00000000-0004-0000-0200-00005D000000}"/>
    <hyperlink ref="AU87" r:id="rId95" xr:uid="{00000000-0004-0000-0200-00005E000000}"/>
  </hyperlinks>
  <printOptions horizontalCentered="1"/>
  <pageMargins left="0.23622047244094491" right="0.23622047244094491" top="0.74803149606299213" bottom="0.74803149606299213" header="0" footer="0"/>
  <pageSetup orientation="landscape"/>
  <drawing r:id="rId96"/>
  <legacyDrawing r:id="rId97"/>
  <extLst>
    <ext xmlns:x14="http://schemas.microsoft.com/office/spreadsheetml/2009/9/main" uri="{CCE6A557-97BC-4b89-ADB6-D9C93CAAB3DF}">
      <x14:dataValidations xmlns:xm="http://schemas.microsoft.com/office/excel/2006/main" count="13">
        <x14:dataValidation type="custom" allowBlank="1" showInputMessage="1" showErrorMessage="1" prompt="Recuerde que las acciones se generan bajo la medida de mitigar el riesgo" xr:uid="{00000000-0002-0000-0200-000000000000}">
          <x14:formula1>
            <xm:f>IF(OR(AE61='Opciones Tratamiento'!$B$2,AE61='Opciones Tratamiento'!$B$3,AE61='Opciones Tratamiento'!$B$4),ISBLANK(AE61),ISTEXT(AE61))</xm:f>
          </x14:formula1>
          <xm:sqref>AJ61</xm:sqref>
        </x14:dataValidation>
        <x14:dataValidation type="list" allowBlank="1" showErrorMessage="1" xr:uid="{00000000-0002-0000-0200-000001000000}">
          <x14:formula1>
            <xm:f>'Tabla Valoración controles'!$D$7:$D$8</xm:f>
          </x14:formula1>
          <xm:sqref>T7:T156</xm:sqref>
        </x14:dataValidation>
        <x14:dataValidation type="list" allowBlank="1" showErrorMessage="1" xr:uid="{00000000-0002-0000-0200-000002000000}">
          <x14:formula1>
            <xm:f>'Tabla Valoración controles'!$D$4:$D$6</xm:f>
          </x14:formula1>
          <xm:sqref>S7:S156</xm:sqref>
        </x14:dataValidation>
        <x14:dataValidation type="list" allowBlank="1" showErrorMessage="1" xr:uid="{00000000-0002-0000-0200-000003000000}">
          <x14:formula1>
            <xm:f>'Tabla Impacto corrupción '!$B$5:$B$7</xm:f>
          </x14:formula1>
          <xm:sqref>J7 J17 J27 J37 J47 J57 J67 J77 J87 J97 J107</xm:sqref>
        </x14:dataValidation>
        <x14:dataValidation type="custom" allowBlank="1" showInputMessage="1" showErrorMessage="1" prompt="Recuerde que las acciones se generan bajo la medida de mitigar el riesgo" xr:uid="{00000000-0002-0000-0200-000004000000}">
          <x14:formula1>
            <xm:f>IF(OR(AE61='Opciones Tratamiento'!$B$2,AE61='Opciones Tratamiento'!$B$3,AE61='Opciones Tratamiento'!$B$4),ISBLANK(AE61),ISTEXT(AE61))</xm:f>
          </x14:formula1>
          <xm:sqref>AI61</xm:sqref>
        </x14:dataValidation>
        <x14:dataValidation type="custom" allowBlank="1" showInputMessage="1" showErrorMessage="1" prompt="Recuerde que las acciones se generan bajo la medida de mitigar el riesgo" xr:uid="{00000000-0002-0000-0200-000005000000}">
          <x14:formula1>
            <xm:f>IF(OR(AE77='Opciones Tratamiento'!$B$2,AE77='Opciones Tratamiento'!$B$3,AE77='Opciones Tratamiento'!$B$4),ISBLANK(AE77),ISTEXT(AE77))</xm:f>
          </x14:formula1>
          <xm:sqref>Q77 Q97 Q107</xm:sqref>
        </x14:dataValidation>
        <x14:dataValidation type="custom" allowBlank="1" showInputMessage="1" showErrorMessage="1" prompt="Recuerde que las acciones se generan bajo la medida de mitigar el riesgo" xr:uid="{00000000-0002-0000-0200-000006000000}">
          <x14:formula1>
            <xm:f>IF(OR(O40='Opciones Tratamiento'!$B$2,O40='Opciones Tratamiento'!$B$3,O40='Opciones Tratamiento'!$B$4),ISBLANK(O40),ISTEXT(O40))</xm:f>
          </x14:formula1>
          <xm:sqref>Q40</xm:sqref>
        </x14:dataValidation>
        <x14:dataValidation type="list" allowBlank="1" showErrorMessage="1" xr:uid="{00000000-0002-0000-0200-000007000000}">
          <x14:formula1>
            <xm:f>'Opciones Tratamiento'!$E$2:$E$4</xm:f>
          </x14:formula1>
          <xm:sqref>C7 C17 C27 C37 C47 C57 C67 C77 C87 C97 C107 C117 C127 C137 C147</xm:sqref>
        </x14:dataValidation>
        <x14:dataValidation type="list" allowBlank="1" showErrorMessage="1" xr:uid="{00000000-0002-0000-0200-000008000000}">
          <x14:formula1>
            <xm:f>'Tabla Valoración controles'!$D$13:$D$14</xm:f>
          </x14:formula1>
          <xm:sqref>X7:X156</xm:sqref>
        </x14:dataValidation>
        <x14:dataValidation type="list" allowBlank="1" showErrorMessage="1" xr:uid="{00000000-0002-0000-0200-000009000000}">
          <x14:formula1>
            <xm:f>'Tabla Valoración controles'!$D$11:$D$12</xm:f>
          </x14:formula1>
          <xm:sqref>W7:W156</xm:sqref>
        </x14:dataValidation>
        <x14:dataValidation type="custom" allowBlank="1" showInputMessage="1" showErrorMessage="1" prompt="Recuerde que las acciones se generan bajo la medida de mitigar el riesgo" xr:uid="{00000000-0002-0000-0200-00000A000000}">
          <x14:formula1>
            <xm:f>IF(OR(AE79='Opciones Tratamiento'!$B$2,AE79='Opciones Tratamiento'!$B$3,AE79='Opciones Tratamiento'!$B$4),ISBLANK(AE79),ISTEXT(AE79))</xm:f>
          </x14:formula1>
          <xm:sqref>Q78 Q98</xm:sqref>
        </x14:dataValidation>
        <x14:dataValidation type="list" allowBlank="1" showErrorMessage="1" xr:uid="{00000000-0002-0000-0200-00000B000000}">
          <x14:formula1>
            <xm:f>'Tabla Valoración controles'!$D$9:$D$10</xm:f>
          </x14:formula1>
          <xm:sqref>V7:V156</xm:sqref>
        </x14:dataValidation>
        <x14:dataValidation type="list" allowBlank="1" showErrorMessage="1" xr:uid="{00000000-0002-0000-0200-00000C000000}">
          <x14:formula1>
            <xm:f>'Opciones Tratamiento'!$B$2:$B$5</xm:f>
          </x14:formula1>
          <xm:sqref>AE7:AE156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53734"/>
  </sheetPr>
  <dimension ref="B1:I1000"/>
  <sheetViews>
    <sheetView workbookViewId="0"/>
  </sheetViews>
  <sheetFormatPr baseColWidth="10" defaultColWidth="14.42578125" defaultRowHeight="15" customHeight="1" x14ac:dyDescent="0.25"/>
  <cols>
    <col min="1" max="1" width="10.7109375" customWidth="1"/>
    <col min="2" max="2" width="6.42578125" customWidth="1"/>
    <col min="3" max="3" width="61" customWidth="1"/>
    <col min="4" max="5" width="8" customWidth="1"/>
    <col min="6" max="7" width="10.7109375" customWidth="1"/>
    <col min="8" max="8" width="20.28515625" customWidth="1"/>
    <col min="9" max="9" width="40.7109375" customWidth="1"/>
    <col min="10" max="26" width="10.7109375" customWidth="1"/>
  </cols>
  <sheetData>
    <row r="1" spans="2:9" ht="18.75" customHeight="1" x14ac:dyDescent="0.25">
      <c r="B1" s="394" t="s">
        <v>573</v>
      </c>
      <c r="C1" s="395"/>
      <c r="D1" s="395"/>
      <c r="E1" s="396"/>
      <c r="F1" s="188"/>
    </row>
    <row r="3" spans="2:9" ht="42" customHeight="1" x14ac:dyDescent="0.25">
      <c r="B3" s="397" t="s">
        <v>574</v>
      </c>
      <c r="C3" s="399" t="s">
        <v>575</v>
      </c>
      <c r="D3" s="400" t="s">
        <v>576</v>
      </c>
      <c r="E3" s="401"/>
    </row>
    <row r="4" spans="2:9" ht="15.75" customHeight="1" x14ac:dyDescent="0.25">
      <c r="B4" s="398"/>
      <c r="C4" s="398"/>
      <c r="D4" s="189" t="s">
        <v>577</v>
      </c>
      <c r="E4" s="190" t="s">
        <v>578</v>
      </c>
    </row>
    <row r="5" spans="2:9" ht="16.5" x14ac:dyDescent="0.3">
      <c r="B5" s="191">
        <v>1</v>
      </c>
      <c r="C5" s="192" t="s">
        <v>579</v>
      </c>
      <c r="D5" s="193" t="s">
        <v>580</v>
      </c>
      <c r="E5" s="193"/>
    </row>
    <row r="6" spans="2:9" ht="16.5" x14ac:dyDescent="0.3">
      <c r="B6" s="194">
        <v>2</v>
      </c>
      <c r="C6" s="195" t="s">
        <v>581</v>
      </c>
      <c r="D6" s="196" t="s">
        <v>580</v>
      </c>
      <c r="E6" s="196"/>
    </row>
    <row r="7" spans="2:9" ht="16.5" x14ac:dyDescent="0.3">
      <c r="B7" s="194">
        <v>3</v>
      </c>
      <c r="C7" s="197" t="s">
        <v>582</v>
      </c>
      <c r="D7" s="196" t="s">
        <v>580</v>
      </c>
      <c r="E7" s="196"/>
    </row>
    <row r="8" spans="2:9" ht="33" x14ac:dyDescent="0.3">
      <c r="B8" s="194">
        <v>4</v>
      </c>
      <c r="C8" s="198" t="s">
        <v>583</v>
      </c>
      <c r="D8" s="196" t="s">
        <v>580</v>
      </c>
      <c r="E8" s="196"/>
      <c r="H8" s="199" t="s">
        <v>584</v>
      </c>
      <c r="I8" s="200" t="s">
        <v>585</v>
      </c>
    </row>
    <row r="9" spans="2:9" ht="16.5" x14ac:dyDescent="0.3">
      <c r="B9" s="194">
        <v>5</v>
      </c>
      <c r="C9" s="197" t="s">
        <v>586</v>
      </c>
      <c r="D9" s="196" t="s">
        <v>580</v>
      </c>
      <c r="E9" s="196"/>
      <c r="H9" s="201" t="s">
        <v>587</v>
      </c>
      <c r="I9" s="200" t="s">
        <v>588</v>
      </c>
    </row>
    <row r="10" spans="2:9" ht="16.5" x14ac:dyDescent="0.3">
      <c r="B10" s="194">
        <v>6</v>
      </c>
      <c r="C10" s="197" t="s">
        <v>589</v>
      </c>
      <c r="D10" s="196" t="s">
        <v>580</v>
      </c>
      <c r="E10" s="196"/>
      <c r="H10" s="202" t="s">
        <v>590</v>
      </c>
      <c r="I10" s="203" t="s">
        <v>591</v>
      </c>
    </row>
    <row r="11" spans="2:9" ht="16.5" x14ac:dyDescent="0.3">
      <c r="B11" s="194">
        <v>7</v>
      </c>
      <c r="C11" s="197" t="s">
        <v>592</v>
      </c>
      <c r="D11" s="196"/>
      <c r="E11" s="196" t="s">
        <v>580</v>
      </c>
    </row>
    <row r="12" spans="2:9" ht="33" x14ac:dyDescent="0.3">
      <c r="B12" s="194">
        <v>8</v>
      </c>
      <c r="C12" s="197" t="s">
        <v>593</v>
      </c>
      <c r="D12" s="196"/>
      <c r="E12" s="196" t="s">
        <v>580</v>
      </c>
    </row>
    <row r="13" spans="2:9" ht="16.5" x14ac:dyDescent="0.3">
      <c r="B13" s="194">
        <v>9</v>
      </c>
      <c r="C13" s="197" t="s">
        <v>594</v>
      </c>
      <c r="D13" s="196"/>
      <c r="E13" s="196" t="s">
        <v>580</v>
      </c>
    </row>
    <row r="14" spans="2:9" ht="16.5" x14ac:dyDescent="0.3">
      <c r="B14" s="194">
        <v>10</v>
      </c>
      <c r="C14" s="197" t="s">
        <v>595</v>
      </c>
      <c r="D14" s="196" t="s">
        <v>580</v>
      </c>
      <c r="E14" s="196"/>
    </row>
    <row r="15" spans="2:9" ht="16.5" x14ac:dyDescent="0.3">
      <c r="B15" s="194">
        <v>11</v>
      </c>
      <c r="C15" s="197" t="s">
        <v>596</v>
      </c>
      <c r="D15" s="196" t="s">
        <v>580</v>
      </c>
      <c r="E15" s="196"/>
    </row>
    <row r="16" spans="2:9" ht="16.5" x14ac:dyDescent="0.3">
      <c r="B16" s="194">
        <v>12</v>
      </c>
      <c r="C16" s="197" t="s">
        <v>597</v>
      </c>
      <c r="D16" s="196" t="s">
        <v>580</v>
      </c>
      <c r="E16" s="196"/>
    </row>
    <row r="17" spans="2:8" ht="16.5" x14ac:dyDescent="0.3">
      <c r="B17" s="194">
        <v>13</v>
      </c>
      <c r="C17" s="197" t="s">
        <v>598</v>
      </c>
      <c r="D17" s="196"/>
      <c r="E17" s="196" t="s">
        <v>580</v>
      </c>
    </row>
    <row r="18" spans="2:8" ht="16.5" x14ac:dyDescent="0.3">
      <c r="B18" s="194">
        <v>14</v>
      </c>
      <c r="C18" s="197" t="s">
        <v>599</v>
      </c>
      <c r="D18" s="196" t="s">
        <v>580</v>
      </c>
      <c r="E18" s="196"/>
      <c r="H18" s="204" t="str">
        <f>IF(AND($D$24&gt;=1,$D$24&lt;=5),"MODERADO",IF(AND($D$24&gt;=6,$D$24&lt;=11),"MAYOR",IF(AND($D$24&gt;=12,$D$24&lt;=19),"CATASTRÓFICO","")))</f>
        <v>MAYOR</v>
      </c>
    </row>
    <row r="19" spans="2:8" ht="16.5" x14ac:dyDescent="0.3">
      <c r="B19" s="194">
        <v>15</v>
      </c>
      <c r="C19" s="197" t="s">
        <v>600</v>
      </c>
      <c r="D19" s="196" t="s">
        <v>580</v>
      </c>
      <c r="E19" s="196"/>
    </row>
    <row r="20" spans="2:8" ht="16.5" x14ac:dyDescent="0.3">
      <c r="B20" s="194">
        <v>16</v>
      </c>
      <c r="C20" s="197" t="s">
        <v>601</v>
      </c>
      <c r="D20" s="196"/>
      <c r="E20" s="196" t="s">
        <v>580</v>
      </c>
    </row>
    <row r="21" spans="2:8" ht="15.75" customHeight="1" x14ac:dyDescent="0.3">
      <c r="B21" s="194">
        <v>17</v>
      </c>
      <c r="C21" s="197" t="s">
        <v>602</v>
      </c>
      <c r="D21" s="196"/>
      <c r="E21" s="196" t="s">
        <v>580</v>
      </c>
    </row>
    <row r="22" spans="2:8" ht="15.75" customHeight="1" x14ac:dyDescent="0.3">
      <c r="B22" s="194">
        <v>18</v>
      </c>
      <c r="C22" s="197" t="s">
        <v>603</v>
      </c>
      <c r="D22" s="196"/>
      <c r="E22" s="196" t="s">
        <v>580</v>
      </c>
    </row>
    <row r="23" spans="2:8" ht="15.75" customHeight="1" x14ac:dyDescent="0.3">
      <c r="B23" s="205">
        <v>19</v>
      </c>
      <c r="C23" s="197" t="s">
        <v>604</v>
      </c>
      <c r="D23" s="206"/>
      <c r="E23" s="206" t="s">
        <v>580</v>
      </c>
    </row>
    <row r="24" spans="2:8" ht="15.75" customHeight="1" x14ac:dyDescent="0.25">
      <c r="D24" s="18">
        <f>COUNTA(D5:D23)</f>
        <v>11</v>
      </c>
    </row>
    <row r="25" spans="2:8" ht="15.75" customHeight="1" x14ac:dyDescent="0.25"/>
    <row r="26" spans="2:8" ht="15.75" customHeight="1" x14ac:dyDescent="0.25"/>
    <row r="27" spans="2:8" ht="15.75" customHeight="1" x14ac:dyDescent="0.25"/>
    <row r="28" spans="2:8" ht="15.75" customHeight="1" x14ac:dyDescent="0.25"/>
    <row r="29" spans="2:8" ht="15.75" customHeight="1" x14ac:dyDescent="0.25"/>
    <row r="30" spans="2:8" ht="15.75" customHeight="1" x14ac:dyDescent="0.25"/>
    <row r="31" spans="2:8" ht="15.75" customHeight="1" x14ac:dyDescent="0.25"/>
    <row r="32" spans="2: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1:E1"/>
    <mergeCell ref="B3:B4"/>
    <mergeCell ref="C3:C4"/>
    <mergeCell ref="D3:E3"/>
  </mergeCells>
  <conditionalFormatting sqref="H18">
    <cfRule type="containsText" dxfId="3" priority="1" operator="containsText" text="CATASTRÓFICO">
      <formula>NOT(ISERROR(SEARCH(("CATASTRÓFICO"),(H18))))</formula>
    </cfRule>
    <cfRule type="containsText" dxfId="2" priority="2" operator="containsText" text="MAYOR">
      <formula>NOT(ISERROR(SEARCH(("MAYOR"),(H18))))</formula>
    </cfRule>
    <cfRule type="containsText" dxfId="1" priority="3" operator="containsText" text="MODERADO">
      <formula>NOT(ISERROR(SEARCH(("MODERADO"),(H18))))</formula>
    </cfRule>
    <cfRule type="colorScale" priority="4">
      <colorScale>
        <cfvo type="min"/>
        <cfvo type="percentile" val="50"/>
        <cfvo type="max"/>
        <color rgb="FFF8696B"/>
        <color rgb="FFFFEB84"/>
        <color rgb="FF63BE7B"/>
      </colorScale>
    </cfRule>
    <cfRule type="containsText" dxfId="0" priority="5" operator="containsText" text="MODERADO">
      <formula>NOT(ISERROR(SEARCH(("MODERADO"),(H18))))</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I1000"/>
  <sheetViews>
    <sheetView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61" width="10.710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431" t="s">
        <v>605</v>
      </c>
      <c r="C2" s="318"/>
      <c r="D2" s="318"/>
      <c r="E2" s="318"/>
      <c r="F2" s="318"/>
      <c r="G2" s="318"/>
      <c r="H2" s="318"/>
      <c r="I2" s="318"/>
      <c r="J2" s="432" t="s">
        <v>15</v>
      </c>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06"/>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318"/>
      <c r="C3" s="318"/>
      <c r="D3" s="318"/>
      <c r="E3" s="318"/>
      <c r="F3" s="318"/>
      <c r="G3" s="318"/>
      <c r="H3" s="318"/>
      <c r="I3" s="318"/>
      <c r="J3" s="434"/>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435"/>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318"/>
      <c r="C4" s="318"/>
      <c r="D4" s="318"/>
      <c r="E4" s="318"/>
      <c r="F4" s="318"/>
      <c r="G4" s="318"/>
      <c r="H4" s="318"/>
      <c r="I4" s="318"/>
      <c r="J4" s="404"/>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07"/>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437" t="s">
        <v>606</v>
      </c>
      <c r="C6" s="433"/>
      <c r="D6" s="403"/>
      <c r="E6" s="422" t="s">
        <v>607</v>
      </c>
      <c r="F6" s="423"/>
      <c r="G6" s="423"/>
      <c r="H6" s="423"/>
      <c r="I6" s="423"/>
      <c r="J6" s="410" t="str">
        <f>IF(AND('Mapa final'!$A$7="Muy Alta",'Mapa final'!$A$7="Leve"),CONCATENATE("R",'Mapa final'!$A$7),"")</f>
        <v/>
      </c>
      <c r="K6" s="409"/>
      <c r="L6" s="412" t="str">
        <f>IF(AND('Mapa final'!$A$17="Muy Alta",'Mapa final'!$A$17="Leve"),CONCATENATE("R",'Mapa final'!$A$17),"")</f>
        <v/>
      </c>
      <c r="M6" s="409"/>
      <c r="N6" s="412" t="str">
        <f>IF(AND('Mapa final'!$A$27="Muy Alta",'Mapa final'!$A$27="Leve"),CONCATENATE("R",'Mapa final'!$A$27),"")</f>
        <v/>
      </c>
      <c r="O6" s="409"/>
      <c r="P6" s="410" t="str">
        <f>IF(AND('Mapa final'!$A$7="Muy Alta",'Mapa final'!$A$7="Menor"),CONCATENATE("R",'Mapa final'!$A$7),"")</f>
        <v/>
      </c>
      <c r="Q6" s="409"/>
      <c r="R6" s="412" t="str">
        <f>IF(AND('Mapa final'!$A$17="Muy Alta",'Mapa final'!$A$17="Menor"),CONCATENATE("R",'Mapa final'!$A$17),"")</f>
        <v/>
      </c>
      <c r="S6" s="409"/>
      <c r="T6" s="412" t="str">
        <f>IF(AND('Mapa final'!$A$27="Muy Alta",'Mapa final'!$A$27="Menor"),CONCATENATE("R",'Mapa final'!$A$27),"")</f>
        <v/>
      </c>
      <c r="U6" s="409"/>
      <c r="V6" s="410" t="str">
        <f>IF(AND('Mapa final'!$A$7="Muy Alta",'Mapa final'!$A$7="Moderado"),CONCATENATE("R",'Mapa final'!$A$7),"")</f>
        <v/>
      </c>
      <c r="W6" s="409"/>
      <c r="X6" s="412" t="str">
        <f>IF(AND('Mapa final'!$A$17="Muy Alta",'Mapa final'!$A$17="Moderado"),CONCATENATE("R",'Mapa final'!$A$17),"")</f>
        <v/>
      </c>
      <c r="Y6" s="409"/>
      <c r="Z6" s="412" t="str">
        <f>IF(AND('Mapa final'!$A$27="Muy Alta",'Mapa final'!$A$27="Moderado"),CONCATENATE("R",'Mapa final'!$A$27),"")</f>
        <v/>
      </c>
      <c r="AA6" s="409"/>
      <c r="AB6" s="410" t="str">
        <f>IF(AND('Mapa final'!$H$7="Muy Alta",'Mapa final'!$L$7="Mayor"),CONCATENATE("R",'Mapa final'!$A$7),"")</f>
        <v/>
      </c>
      <c r="AC6" s="409"/>
      <c r="AD6" s="412" t="str">
        <f>IF(AND('Mapa final'!$H$17="Muy Alta",'Mapa final'!$L$17="Mayor"),CONCATENATE("R",'Mapa final'!$A$17),"")</f>
        <v/>
      </c>
      <c r="AE6" s="409"/>
      <c r="AF6" s="412" t="str">
        <f>IF(AND('Mapa final'!$H$27="Muy Alta",'Mapa final'!$L$27="Mayor"),CONCATENATE("R",'Mapa final'!$A$27),"")</f>
        <v/>
      </c>
      <c r="AG6" s="409"/>
      <c r="AH6" s="414" t="str">
        <f>IF(AND('Mapa final'!$H$7="Muy Alta",'Mapa final'!$L$7="Catastrófico"),CONCATENATE("R",'Mapa final'!$A$7),"")</f>
        <v/>
      </c>
      <c r="AI6" s="409"/>
      <c r="AJ6" s="415" t="str">
        <f>IF(AND('Mapa final'!$H$17="Muy Alta",'Mapa final'!$L$17="Catastrófico"),CONCATENATE("R",'Mapa final'!$A$17),"")</f>
        <v/>
      </c>
      <c r="AK6" s="409"/>
      <c r="AL6" s="415" t="str">
        <f>IF(AND('Mapa final'!$H$27="Muy Alta",'Mapa final'!$L$27="Catastrófico"),CONCATENATE("R",'Mapa final'!$A$27),"")</f>
        <v/>
      </c>
      <c r="AM6" s="413"/>
      <c r="AO6" s="441" t="s">
        <v>608</v>
      </c>
      <c r="AP6" s="423"/>
      <c r="AQ6" s="423"/>
      <c r="AR6" s="423"/>
      <c r="AS6" s="423"/>
      <c r="AT6" s="413"/>
      <c r="AU6" s="1"/>
      <c r="AV6" s="1"/>
      <c r="AW6" s="1"/>
      <c r="AX6" s="1"/>
      <c r="AY6" s="1"/>
      <c r="AZ6" s="1"/>
      <c r="BA6" s="1"/>
      <c r="BB6" s="1"/>
      <c r="BC6" s="1"/>
      <c r="BD6" s="1"/>
      <c r="BE6" s="1"/>
      <c r="BF6" s="1"/>
      <c r="BG6" s="1"/>
      <c r="BH6" s="1"/>
      <c r="BI6" s="1"/>
    </row>
    <row r="7" spans="1:61" ht="15" customHeight="1" x14ac:dyDescent="0.25">
      <c r="A7" s="1"/>
      <c r="B7" s="434"/>
      <c r="C7" s="318"/>
      <c r="D7" s="319"/>
      <c r="E7" s="330"/>
      <c r="F7" s="318"/>
      <c r="G7" s="318"/>
      <c r="H7" s="318"/>
      <c r="I7" s="318"/>
      <c r="J7" s="411"/>
      <c r="K7" s="407"/>
      <c r="L7" s="404"/>
      <c r="M7" s="407"/>
      <c r="N7" s="404"/>
      <c r="O7" s="407"/>
      <c r="P7" s="411"/>
      <c r="Q7" s="407"/>
      <c r="R7" s="404"/>
      <c r="S7" s="407"/>
      <c r="T7" s="404"/>
      <c r="U7" s="407"/>
      <c r="V7" s="411"/>
      <c r="W7" s="407"/>
      <c r="X7" s="404"/>
      <c r="Y7" s="407"/>
      <c r="Z7" s="404"/>
      <c r="AA7" s="407"/>
      <c r="AB7" s="411"/>
      <c r="AC7" s="407"/>
      <c r="AD7" s="404"/>
      <c r="AE7" s="407"/>
      <c r="AF7" s="404"/>
      <c r="AG7" s="407"/>
      <c r="AH7" s="411"/>
      <c r="AI7" s="407"/>
      <c r="AJ7" s="404"/>
      <c r="AK7" s="407"/>
      <c r="AL7" s="404"/>
      <c r="AM7" s="405"/>
      <c r="AN7" s="1"/>
      <c r="AO7" s="330"/>
      <c r="AP7" s="318"/>
      <c r="AQ7" s="318"/>
      <c r="AR7" s="318"/>
      <c r="AS7" s="318"/>
      <c r="AT7" s="319"/>
      <c r="AU7" s="1"/>
      <c r="AV7" s="1"/>
      <c r="AW7" s="1"/>
      <c r="AX7" s="1"/>
      <c r="AY7" s="1"/>
      <c r="AZ7" s="1"/>
      <c r="BA7" s="1"/>
      <c r="BB7" s="1"/>
      <c r="BC7" s="1"/>
      <c r="BD7" s="1"/>
      <c r="BE7" s="1"/>
      <c r="BF7" s="1"/>
      <c r="BG7" s="1"/>
      <c r="BH7" s="1"/>
      <c r="BI7" s="1"/>
    </row>
    <row r="8" spans="1:61" ht="15" customHeight="1" x14ac:dyDescent="0.25">
      <c r="A8" s="1"/>
      <c r="B8" s="434"/>
      <c r="C8" s="318"/>
      <c r="D8" s="319"/>
      <c r="E8" s="330"/>
      <c r="F8" s="318"/>
      <c r="G8" s="318"/>
      <c r="H8" s="318"/>
      <c r="I8" s="318"/>
      <c r="J8" s="418" t="str">
        <f>IF(AND('Mapa final'!$A$37="Muy Alta",'Mapa final'!$A$37="Leve"),CONCATENATE("R",'Mapa final'!$A$37),"")</f>
        <v/>
      </c>
      <c r="K8" s="406"/>
      <c r="L8" s="419" t="str">
        <f>IF(AND('Mapa final'!$A$47="Muy Alta",'Mapa final'!$A$47="Leve"),CONCATENATE("R",'Mapa final'!$A$47),"")</f>
        <v/>
      </c>
      <c r="M8" s="406"/>
      <c r="N8" s="419" t="str">
        <f>IF(AND('Mapa final'!$A$57="Muy Alta",'Mapa final'!$A$57="Leve"),CONCATENATE("R",'Mapa final'!$A$57),"")</f>
        <v/>
      </c>
      <c r="O8" s="406"/>
      <c r="P8" s="418" t="str">
        <f>IF(AND('Mapa final'!$A$37="Muy Alta",'Mapa final'!$A$37="Menor"),CONCATENATE("R",'Mapa final'!$A$37),"")</f>
        <v/>
      </c>
      <c r="Q8" s="406"/>
      <c r="R8" s="419" t="str">
        <f>IF(AND('Mapa final'!$A$47="Muy Alta",'Mapa final'!$A$47="Menor"),CONCATENATE("R",'Mapa final'!$A$47),"")</f>
        <v/>
      </c>
      <c r="S8" s="406"/>
      <c r="T8" s="419" t="str">
        <f>IF(AND('Mapa final'!$A$57="Muy Alta",'Mapa final'!$A$57="Menor"),CONCATENATE("R",'Mapa final'!$A$57),"")</f>
        <v/>
      </c>
      <c r="U8" s="406"/>
      <c r="V8" s="418" t="str">
        <f>IF(AND('Mapa final'!$A$37="Muy Alta",'Mapa final'!$A$37="Moderado"),CONCATENATE("R",'Mapa final'!$A$37),"")</f>
        <v/>
      </c>
      <c r="W8" s="406"/>
      <c r="X8" s="419" t="str">
        <f>IF(AND('Mapa final'!$A$47="Muy Alta",'Mapa final'!$A$47="Moderado"),CONCATENATE("R",'Mapa final'!$A$47),"")</f>
        <v/>
      </c>
      <c r="Y8" s="406"/>
      <c r="Z8" s="419" t="str">
        <f>IF(AND('Mapa final'!$A$57="Muy Alta",'Mapa final'!$A$57="Moderado"),CONCATENATE("R",'Mapa final'!$A$57),"")</f>
        <v/>
      </c>
      <c r="AA8" s="406"/>
      <c r="AB8" s="418" t="str">
        <f>IF(AND('Mapa final'!$H$37="Muy Alta",'Mapa final'!$L$37="Mayor"),CONCATENATE("R",'Mapa final'!$A$37),"")</f>
        <v/>
      </c>
      <c r="AC8" s="406"/>
      <c r="AD8" s="419" t="str">
        <f>IF(AND('Mapa final'!$H$47="Muy Alta",'Mapa final'!$L$47="Mayor"),CONCATENATE("R",'Mapa final'!$A$47),"")</f>
        <v/>
      </c>
      <c r="AE8" s="406"/>
      <c r="AF8" s="419" t="str">
        <f>IF(AND('Mapa final'!$H$57="Muy Alta",'Mapa final'!$L$57="Mayor"),CONCATENATE("R",'Mapa final'!$A$57),"")</f>
        <v/>
      </c>
      <c r="AG8" s="406"/>
      <c r="AH8" s="420" t="str">
        <f>IF(AND('Mapa final'!$H$37="Muy Alta",'Mapa final'!$L$37="Catastrófico"),CONCATENATE("R",'Mapa final'!$A$37),"")</f>
        <v/>
      </c>
      <c r="AI8" s="406"/>
      <c r="AJ8" s="421" t="str">
        <f>IF(AND('Mapa final'!$H$47="Muy Alta",'Mapa final'!$L$47="Catastrófico"),CONCATENATE("R",'Mapa final'!$A$47),"")</f>
        <v/>
      </c>
      <c r="AK8" s="406"/>
      <c r="AL8" s="421" t="str">
        <f>IF(AND('Mapa final'!$H$57="Muy Alta",'Mapa final'!$L$57="Catastrófico"),CONCATENATE("R",'Mapa final'!$A$57),"")</f>
        <v/>
      </c>
      <c r="AM8" s="403"/>
      <c r="AN8" s="1"/>
      <c r="AO8" s="330"/>
      <c r="AP8" s="318"/>
      <c r="AQ8" s="318"/>
      <c r="AR8" s="318"/>
      <c r="AS8" s="318"/>
      <c r="AT8" s="319"/>
      <c r="AU8" s="1"/>
      <c r="AV8" s="1"/>
      <c r="AW8" s="1"/>
      <c r="AX8" s="1"/>
      <c r="AY8" s="1"/>
      <c r="AZ8" s="1"/>
      <c r="BA8" s="1"/>
      <c r="BB8" s="1"/>
      <c r="BC8" s="1"/>
      <c r="BD8" s="1"/>
      <c r="BE8" s="1"/>
      <c r="BF8" s="1"/>
      <c r="BG8" s="1"/>
      <c r="BH8" s="1"/>
      <c r="BI8" s="1"/>
    </row>
    <row r="9" spans="1:61" ht="15" customHeight="1" x14ac:dyDescent="0.25">
      <c r="A9" s="1"/>
      <c r="B9" s="434"/>
      <c r="C9" s="318"/>
      <c r="D9" s="319"/>
      <c r="E9" s="330"/>
      <c r="F9" s="318"/>
      <c r="G9" s="318"/>
      <c r="H9" s="318"/>
      <c r="I9" s="318"/>
      <c r="J9" s="411"/>
      <c r="K9" s="407"/>
      <c r="L9" s="404"/>
      <c r="M9" s="407"/>
      <c r="N9" s="404"/>
      <c r="O9" s="407"/>
      <c r="P9" s="411"/>
      <c r="Q9" s="407"/>
      <c r="R9" s="404"/>
      <c r="S9" s="407"/>
      <c r="T9" s="404"/>
      <c r="U9" s="407"/>
      <c r="V9" s="411"/>
      <c r="W9" s="407"/>
      <c r="X9" s="404"/>
      <c r="Y9" s="407"/>
      <c r="Z9" s="404"/>
      <c r="AA9" s="407"/>
      <c r="AB9" s="411"/>
      <c r="AC9" s="407"/>
      <c r="AD9" s="404"/>
      <c r="AE9" s="407"/>
      <c r="AF9" s="404"/>
      <c r="AG9" s="407"/>
      <c r="AH9" s="411"/>
      <c r="AI9" s="407"/>
      <c r="AJ9" s="404"/>
      <c r="AK9" s="407"/>
      <c r="AL9" s="404"/>
      <c r="AM9" s="405"/>
      <c r="AN9" s="1"/>
      <c r="AO9" s="330"/>
      <c r="AP9" s="318"/>
      <c r="AQ9" s="318"/>
      <c r="AR9" s="318"/>
      <c r="AS9" s="318"/>
      <c r="AT9" s="319"/>
      <c r="AU9" s="1"/>
      <c r="AV9" s="1"/>
      <c r="AW9" s="1"/>
      <c r="AX9" s="1"/>
      <c r="AY9" s="1"/>
      <c r="AZ9" s="1"/>
      <c r="BA9" s="1"/>
      <c r="BB9" s="1"/>
      <c r="BC9" s="1"/>
      <c r="BD9" s="1"/>
      <c r="BE9" s="1"/>
      <c r="BF9" s="1"/>
      <c r="BG9" s="1"/>
      <c r="BH9" s="1"/>
      <c r="BI9" s="1"/>
    </row>
    <row r="10" spans="1:61" ht="15" customHeight="1" x14ac:dyDescent="0.25">
      <c r="A10" s="1"/>
      <c r="B10" s="434"/>
      <c r="C10" s="318"/>
      <c r="D10" s="319"/>
      <c r="E10" s="330"/>
      <c r="F10" s="318"/>
      <c r="G10" s="318"/>
      <c r="H10" s="318"/>
      <c r="I10" s="318"/>
      <c r="J10" s="418" t="str">
        <f>IF(AND('Mapa final'!$A$67="Muy Alta",'Mapa final'!$A$67="Leve"),CONCATENATE("R",'Mapa final'!$A$67),"")</f>
        <v/>
      </c>
      <c r="K10" s="406"/>
      <c r="L10" s="419" t="str">
        <f>IF(AND('Mapa final'!$A$77="Muy Alta",'Mapa final'!$A$77="Leve"),CONCATENATE("R",'Mapa final'!$A$77),"")</f>
        <v/>
      </c>
      <c r="M10" s="406"/>
      <c r="N10" s="419" t="str">
        <f>IF(AND('Mapa final'!$A$87="Muy Alta",'Mapa final'!$A$87="Leve"),CONCATENATE("R",'Mapa final'!$A$87),"")</f>
        <v/>
      </c>
      <c r="O10" s="406"/>
      <c r="P10" s="418" t="str">
        <f>IF(AND('Mapa final'!$A$67="Muy Alta",'Mapa final'!$A$67="Menor"),CONCATENATE("R",'Mapa final'!$A$67),"")</f>
        <v/>
      </c>
      <c r="Q10" s="406"/>
      <c r="R10" s="419" t="str">
        <f>IF(AND('Mapa final'!$A$77="Muy Alta",'Mapa final'!$A$77="Menor"),CONCATENATE("R",'Mapa final'!$A$77),"")</f>
        <v/>
      </c>
      <c r="S10" s="406"/>
      <c r="T10" s="419" t="str">
        <f>IF(AND('Mapa final'!$A$87="Muy Alta",'Mapa final'!$A$87="Menor"),CONCATENATE("R",'Mapa final'!$A$87),"")</f>
        <v/>
      </c>
      <c r="U10" s="406"/>
      <c r="V10" s="418" t="str">
        <f>IF(AND('Mapa final'!$A$67="Muy Alta",'Mapa final'!$A$67="Moderado"),CONCATENATE("R",'Mapa final'!$A$67),"")</f>
        <v/>
      </c>
      <c r="W10" s="406"/>
      <c r="X10" s="419" t="str">
        <f>IF(AND('Mapa final'!$A$77="Muy Alta",'Mapa final'!$A$77="Moderado"),CONCATENATE("R",'Mapa final'!$A$77),"")</f>
        <v/>
      </c>
      <c r="Y10" s="406"/>
      <c r="Z10" s="419" t="str">
        <f>IF(AND('Mapa final'!$A$87="Muy Alta",'Mapa final'!$A$87="Moderado"),CONCATENATE("R",'Mapa final'!$A$87),"")</f>
        <v/>
      </c>
      <c r="AA10" s="406"/>
      <c r="AB10" s="418" t="str">
        <f>IF(AND('Mapa final'!$H$67="Muy Alta",'Mapa final'!$L$67="Mayor"),CONCATENATE("R",'Mapa final'!$A$67),"")</f>
        <v/>
      </c>
      <c r="AC10" s="406"/>
      <c r="AD10" s="419" t="str">
        <f>IF(AND('Mapa final'!$H$77="Muy Alta",'Mapa final'!$L$77="Mayor"),CONCATENATE("R",'Mapa final'!$A$77),"")</f>
        <v/>
      </c>
      <c r="AE10" s="406"/>
      <c r="AF10" s="419" t="str">
        <f>IF(AND('Mapa final'!$H$87="Muy Alta",'Mapa final'!$L$87="Mayor"),CONCATENATE("R",'Mapa final'!$A$87),"")</f>
        <v/>
      </c>
      <c r="AG10" s="406"/>
      <c r="AH10" s="420" t="str">
        <f>IF(AND('Mapa final'!$H$67="Muy Alta",'Mapa final'!$L$67="Catastrófico"),CONCATENATE("R",'Mapa final'!$A$67),"")</f>
        <v/>
      </c>
      <c r="AI10" s="406"/>
      <c r="AJ10" s="421" t="str">
        <f>IF(AND('Mapa final'!$H$77="Muy Alta",'Mapa final'!$L$77="Catastrófico"),CONCATENATE("R",'Mapa final'!$A$77),"")</f>
        <v/>
      </c>
      <c r="AK10" s="406"/>
      <c r="AL10" s="421" t="str">
        <f>IF(AND('Mapa final'!$H$87="Muy Alta",'Mapa final'!$L$87="Catastrófico"),CONCATENATE("R",'Mapa final'!$A$87),"")</f>
        <v/>
      </c>
      <c r="AM10" s="403"/>
      <c r="AN10" s="1"/>
      <c r="AO10" s="330"/>
      <c r="AP10" s="318"/>
      <c r="AQ10" s="318"/>
      <c r="AR10" s="318"/>
      <c r="AS10" s="318"/>
      <c r="AT10" s="319"/>
      <c r="AU10" s="1"/>
      <c r="AV10" s="1"/>
      <c r="AW10" s="1"/>
      <c r="AX10" s="1"/>
      <c r="AY10" s="1"/>
      <c r="AZ10" s="1"/>
      <c r="BA10" s="1"/>
      <c r="BB10" s="1"/>
      <c r="BC10" s="1"/>
      <c r="BD10" s="1"/>
      <c r="BE10" s="1"/>
      <c r="BF10" s="1"/>
      <c r="BG10" s="1"/>
      <c r="BH10" s="1"/>
      <c r="BI10" s="1"/>
    </row>
    <row r="11" spans="1:61" ht="15" customHeight="1" x14ac:dyDescent="0.25">
      <c r="A11" s="1"/>
      <c r="B11" s="434"/>
      <c r="C11" s="318"/>
      <c r="D11" s="319"/>
      <c r="E11" s="330"/>
      <c r="F11" s="318"/>
      <c r="G11" s="318"/>
      <c r="H11" s="318"/>
      <c r="I11" s="318"/>
      <c r="J11" s="411"/>
      <c r="K11" s="407"/>
      <c r="L11" s="404"/>
      <c r="M11" s="407"/>
      <c r="N11" s="404"/>
      <c r="O11" s="407"/>
      <c r="P11" s="411"/>
      <c r="Q11" s="407"/>
      <c r="R11" s="404"/>
      <c r="S11" s="407"/>
      <c r="T11" s="404"/>
      <c r="U11" s="407"/>
      <c r="V11" s="411"/>
      <c r="W11" s="407"/>
      <c r="X11" s="404"/>
      <c r="Y11" s="407"/>
      <c r="Z11" s="404"/>
      <c r="AA11" s="407"/>
      <c r="AB11" s="411"/>
      <c r="AC11" s="407"/>
      <c r="AD11" s="404"/>
      <c r="AE11" s="407"/>
      <c r="AF11" s="404"/>
      <c r="AG11" s="407"/>
      <c r="AH11" s="411"/>
      <c r="AI11" s="407"/>
      <c r="AJ11" s="404"/>
      <c r="AK11" s="407"/>
      <c r="AL11" s="404"/>
      <c r="AM11" s="405"/>
      <c r="AN11" s="1"/>
      <c r="AO11" s="330"/>
      <c r="AP11" s="318"/>
      <c r="AQ11" s="318"/>
      <c r="AR11" s="318"/>
      <c r="AS11" s="318"/>
      <c r="AT11" s="319"/>
      <c r="AU11" s="1"/>
      <c r="AV11" s="1"/>
      <c r="AW11" s="1"/>
      <c r="AX11" s="1"/>
      <c r="AY11" s="1"/>
      <c r="AZ11" s="1"/>
      <c r="BA11" s="1"/>
      <c r="BB11" s="1"/>
      <c r="BC11" s="1"/>
      <c r="BD11" s="1"/>
      <c r="BE11" s="1"/>
      <c r="BF11" s="1"/>
      <c r="BG11" s="1"/>
      <c r="BH11" s="1"/>
      <c r="BI11" s="1"/>
    </row>
    <row r="12" spans="1:61" ht="15" customHeight="1" x14ac:dyDescent="0.25">
      <c r="A12" s="1"/>
      <c r="B12" s="434"/>
      <c r="C12" s="318"/>
      <c r="D12" s="319"/>
      <c r="E12" s="330"/>
      <c r="F12" s="318"/>
      <c r="G12" s="318"/>
      <c r="H12" s="318"/>
      <c r="I12" s="318"/>
      <c r="J12" s="418" t="str">
        <f>IF(AND('Mapa final'!$A$97="Muy Alta",'Mapa final'!$A$97="Leve"),CONCATENATE("R",'Mapa final'!$A$97),"")</f>
        <v/>
      </c>
      <c r="K12" s="406"/>
      <c r="L12" s="419" t="str">
        <f>IF(AND('Mapa final'!$A$107="Muy Alta",'Mapa final'!$A$107="Leve"),CONCATENATE("R",'Mapa final'!$A$107),"")</f>
        <v/>
      </c>
      <c r="M12" s="406"/>
      <c r="N12" s="419" t="str">
        <f>IF(AND('Mapa final'!$A$117="Muy Alta",'Mapa final'!$A$117="Leve"),CONCATENATE("R",'Mapa final'!$A$117),"")</f>
        <v/>
      </c>
      <c r="O12" s="406"/>
      <c r="P12" s="418" t="str">
        <f>IF(AND('Mapa final'!$A$97="Muy Alta",'Mapa final'!$A$97="Menor"),CONCATENATE("R",'Mapa final'!$A$97),"")</f>
        <v/>
      </c>
      <c r="Q12" s="406"/>
      <c r="R12" s="419" t="str">
        <f>IF(AND('Mapa final'!$A$107="Muy Alta",'Mapa final'!$A$107="Menor"),CONCATENATE("R",'Mapa final'!$A$107),"")</f>
        <v/>
      </c>
      <c r="S12" s="406"/>
      <c r="T12" s="419" t="str">
        <f>IF(AND('Mapa final'!$A$117="Muy Alta",'Mapa final'!$A$117="Menor"),CONCATENATE("R",'Mapa final'!$A$117),"")</f>
        <v/>
      </c>
      <c r="U12" s="406"/>
      <c r="V12" s="418" t="str">
        <f>IF(AND('Mapa final'!$A$97="Muy Alta",'Mapa final'!$A$97="Moderado"),CONCATENATE("R",'Mapa final'!$A$97),"")</f>
        <v/>
      </c>
      <c r="W12" s="406"/>
      <c r="X12" s="419" t="str">
        <f>IF(AND('Mapa final'!$A$107="Muy Alta",'Mapa final'!$A$107="Moderado"),CONCATENATE("R",'Mapa final'!$A$107),"")</f>
        <v/>
      </c>
      <c r="Y12" s="406"/>
      <c r="Z12" s="419" t="str">
        <f>IF(AND('Mapa final'!$A$117="Muy Alta",'Mapa final'!$A$117="Moderado"),CONCATENATE("R",'Mapa final'!$A$117),"")</f>
        <v/>
      </c>
      <c r="AA12" s="406"/>
      <c r="AB12" s="418" t="str">
        <f>IF(AND('Mapa final'!$H$97="Muy Alta",'Mapa final'!$L$97="Mayor"),CONCATENATE("R",'Mapa final'!$A$97),"")</f>
        <v/>
      </c>
      <c r="AC12" s="406"/>
      <c r="AD12" s="419" t="str">
        <f>IF(AND('Mapa final'!$H$107="Muy Alta",'Mapa final'!$L$107="Mayor"),CONCATENATE("R",'Mapa final'!$A$107),"")</f>
        <v/>
      </c>
      <c r="AE12" s="406"/>
      <c r="AF12" s="419" t="str">
        <f>IF(AND('Mapa final'!$H$117="Muy Alta",'Mapa final'!$L$117="Mayor"),CONCATENATE("R",'Mapa final'!$A$117),"")</f>
        <v/>
      </c>
      <c r="AG12" s="406"/>
      <c r="AH12" s="420" t="str">
        <f>IF(AND('Mapa final'!$H$97="Muy Alta",'Mapa final'!$L$97="Catastrófico"),CONCATENATE("R",'Mapa final'!$A$97),"")</f>
        <v/>
      </c>
      <c r="AI12" s="406"/>
      <c r="AJ12" s="421" t="str">
        <f>IF(AND('Mapa final'!$H$107="Muy Alta",'Mapa final'!$L$107="Catastrófico"),CONCATENATE("R",'Mapa final'!$A$107),"")</f>
        <v/>
      </c>
      <c r="AK12" s="406"/>
      <c r="AL12" s="421" t="str">
        <f>IF(AND('Mapa final'!$H$117="Muy Alta",'Mapa final'!$L$117="Catastrófico"),CONCATENATE("R",'Mapa final'!$A$117),"")</f>
        <v/>
      </c>
      <c r="AM12" s="403"/>
      <c r="AN12" s="1"/>
      <c r="AO12" s="330"/>
      <c r="AP12" s="318"/>
      <c r="AQ12" s="318"/>
      <c r="AR12" s="318"/>
      <c r="AS12" s="318"/>
      <c r="AT12" s="319"/>
      <c r="AU12" s="1"/>
      <c r="AV12" s="1"/>
      <c r="AW12" s="1"/>
      <c r="AX12" s="1"/>
      <c r="AY12" s="1"/>
      <c r="AZ12" s="1"/>
      <c r="BA12" s="1"/>
      <c r="BB12" s="1"/>
      <c r="BC12" s="1"/>
      <c r="BD12" s="1"/>
      <c r="BE12" s="1"/>
      <c r="BF12" s="1"/>
      <c r="BG12" s="1"/>
      <c r="BH12" s="1"/>
      <c r="BI12" s="1"/>
    </row>
    <row r="13" spans="1:61" ht="15.75" customHeight="1" x14ac:dyDescent="0.25">
      <c r="A13" s="1"/>
      <c r="B13" s="434"/>
      <c r="C13" s="318"/>
      <c r="D13" s="319"/>
      <c r="E13" s="424"/>
      <c r="F13" s="425"/>
      <c r="G13" s="425"/>
      <c r="H13" s="425"/>
      <c r="I13" s="425"/>
      <c r="J13" s="411"/>
      <c r="K13" s="407"/>
      <c r="L13" s="404"/>
      <c r="M13" s="407"/>
      <c r="N13" s="404"/>
      <c r="O13" s="407"/>
      <c r="P13" s="424"/>
      <c r="Q13" s="429"/>
      <c r="R13" s="428"/>
      <c r="S13" s="429"/>
      <c r="T13" s="428"/>
      <c r="U13" s="429"/>
      <c r="V13" s="411"/>
      <c r="W13" s="407"/>
      <c r="X13" s="404"/>
      <c r="Y13" s="407"/>
      <c r="Z13" s="404"/>
      <c r="AA13" s="407"/>
      <c r="AB13" s="424"/>
      <c r="AC13" s="429"/>
      <c r="AD13" s="428"/>
      <c r="AE13" s="429"/>
      <c r="AF13" s="428"/>
      <c r="AG13" s="429"/>
      <c r="AH13" s="411"/>
      <c r="AI13" s="407"/>
      <c r="AJ13" s="404"/>
      <c r="AK13" s="407"/>
      <c r="AL13" s="404"/>
      <c r="AM13" s="405"/>
      <c r="AN13" s="1"/>
      <c r="AO13" s="442"/>
      <c r="AP13" s="443"/>
      <c r="AQ13" s="443"/>
      <c r="AR13" s="443"/>
      <c r="AS13" s="443"/>
      <c r="AT13" s="444"/>
      <c r="AU13" s="1"/>
      <c r="AV13" s="1"/>
      <c r="AW13" s="1"/>
      <c r="AX13" s="1"/>
      <c r="AY13" s="1"/>
      <c r="AZ13" s="1"/>
      <c r="BA13" s="1"/>
      <c r="BB13" s="1"/>
      <c r="BC13" s="1"/>
      <c r="BD13" s="1"/>
      <c r="BE13" s="1"/>
      <c r="BF13" s="1"/>
      <c r="BG13" s="1"/>
      <c r="BH13" s="1"/>
      <c r="BI13" s="1"/>
    </row>
    <row r="14" spans="1:61" ht="15" customHeight="1" x14ac:dyDescent="0.25">
      <c r="A14" s="1"/>
      <c r="B14" s="434"/>
      <c r="C14" s="318"/>
      <c r="D14" s="319"/>
      <c r="E14" s="422" t="s">
        <v>609</v>
      </c>
      <c r="F14" s="423"/>
      <c r="G14" s="423"/>
      <c r="H14" s="423"/>
      <c r="I14" s="423"/>
      <c r="J14" s="430" t="str">
        <f>IF(AND('Mapa final'!$H$7="Alta",'Mapa final'!$L$7="Leve"),CONCATENATE("R",'Mapa final'!$A$7),"")</f>
        <v/>
      </c>
      <c r="K14" s="409"/>
      <c r="L14" s="408" t="str">
        <f>IF(AND('Mapa final'!$H$17="Alta",'Mapa final'!$L$17="Leve"),CONCATENATE("R",'Mapa final'!$A$17),"")</f>
        <v/>
      </c>
      <c r="M14" s="409"/>
      <c r="N14" s="408" t="str">
        <f>IF(AND('Mapa final'!$H$27="Alta",'Mapa final'!$L$27="Leve"),CONCATENATE("R",'Mapa final'!$A$27),"")</f>
        <v/>
      </c>
      <c r="O14" s="413"/>
      <c r="P14" s="402" t="str">
        <f>IF(AND('Mapa final'!$H$7="Alta",'Mapa final'!$L$7="Menor"),CONCATENATE("R",'Mapa final'!$A$7),"")</f>
        <v/>
      </c>
      <c r="Q14" s="406"/>
      <c r="R14" s="402" t="str">
        <f>IF(AND('Mapa final'!$H$17="Alta",'Mapa final'!$L$17="Menor"),CONCATENATE("R",'Mapa final'!$A$17),"")</f>
        <v/>
      </c>
      <c r="S14" s="406"/>
      <c r="T14" s="402" t="str">
        <f>IF(AND('Mapa final'!$H$27="Alta",'Mapa final'!$L$27="Menor"),CONCATENATE("R",'Mapa final'!$A$27),"")</f>
        <v/>
      </c>
      <c r="U14" s="406"/>
      <c r="V14" s="410" t="str">
        <f>IF(AND('Mapa final'!$H$7="Alta",'Mapa final'!$L$7="Moderado"),CONCATENATE("R",'Mapa final'!$A$7),"")</f>
        <v/>
      </c>
      <c r="W14" s="409"/>
      <c r="X14" s="412" t="str">
        <f>IF(AND('Mapa final'!$H$17="Alta",'Mapa final'!$L$17="Moderado"),CONCATENATE("R",'Mapa final'!$A$17),"")</f>
        <v/>
      </c>
      <c r="Y14" s="409"/>
      <c r="Z14" s="412" t="str">
        <f>IF(AND('Mapa final'!$H$27="Alta",'Mapa final'!$L$27="Moderado"),CONCATENATE("R",'Mapa final'!$A$27),"")</f>
        <v/>
      </c>
      <c r="AA14" s="413"/>
      <c r="AB14" s="419" t="str">
        <f>IF(AND('Mapa final'!$H$7="Alta",'Mapa final'!$L$7="Mayor"),CONCATENATE("R",'Mapa final'!$A$7),"")</f>
        <v/>
      </c>
      <c r="AC14" s="406"/>
      <c r="AD14" s="419" t="str">
        <f>IF(AND('Mapa final'!$H$17="Alta",'Mapa final'!$L$17="Mayor"),CONCATENATE("R",'Mapa final'!$A$17),"")</f>
        <v/>
      </c>
      <c r="AE14" s="406"/>
      <c r="AF14" s="419" t="str">
        <f>IF(AND('Mapa final'!$H$27="Alta",'Mapa final'!$L$27="Mayor"),CONCATENATE("R",'Mapa final'!$A$27),"")</f>
        <v/>
      </c>
      <c r="AG14" s="406"/>
      <c r="AH14" s="414" t="str">
        <f>IF(AND('Mapa final'!$H$7="Alta",'Mapa final'!$L$7="Catastrófico"),CONCATENATE("R",'Mapa final'!$A$7),"")</f>
        <v/>
      </c>
      <c r="AI14" s="409"/>
      <c r="AJ14" s="415" t="str">
        <f>IF(AND('Mapa final'!$H$17="Alta",'Mapa final'!$L$17="Catastrófico"),CONCATENATE("R",'Mapa final'!$A$17),"")</f>
        <v/>
      </c>
      <c r="AK14" s="409"/>
      <c r="AL14" s="415" t="str">
        <f>IF(AND('Mapa final'!$H$27="Alta",'Mapa final'!$L$27="Catastrófico"),CONCATENATE("R",'Mapa final'!$A$27),"")</f>
        <v/>
      </c>
      <c r="AM14" s="413"/>
      <c r="AN14" s="1"/>
      <c r="AO14" s="448" t="s">
        <v>610</v>
      </c>
      <c r="AP14" s="446"/>
      <c r="AQ14" s="446"/>
      <c r="AR14" s="446"/>
      <c r="AS14" s="446"/>
      <c r="AT14" s="447"/>
      <c r="AU14" s="1"/>
      <c r="AV14" s="1"/>
      <c r="AW14" s="1"/>
      <c r="AX14" s="1"/>
      <c r="AY14" s="1"/>
      <c r="AZ14" s="1"/>
      <c r="BA14" s="1"/>
      <c r="BB14" s="1"/>
      <c r="BC14" s="1"/>
      <c r="BD14" s="1"/>
      <c r="BE14" s="1"/>
      <c r="BF14" s="1"/>
      <c r="BG14" s="1"/>
      <c r="BH14" s="1"/>
      <c r="BI14" s="1"/>
    </row>
    <row r="15" spans="1:61" ht="15" customHeight="1" x14ac:dyDescent="0.25">
      <c r="A15" s="1"/>
      <c r="B15" s="434"/>
      <c r="C15" s="318"/>
      <c r="D15" s="319"/>
      <c r="E15" s="330"/>
      <c r="F15" s="318"/>
      <c r="G15" s="318"/>
      <c r="H15" s="318"/>
      <c r="I15" s="318"/>
      <c r="J15" s="411"/>
      <c r="K15" s="407"/>
      <c r="L15" s="404"/>
      <c r="M15" s="407"/>
      <c r="N15" s="404"/>
      <c r="O15" s="405"/>
      <c r="P15" s="404"/>
      <c r="Q15" s="407"/>
      <c r="R15" s="404"/>
      <c r="S15" s="407"/>
      <c r="T15" s="404"/>
      <c r="U15" s="407"/>
      <c r="V15" s="411"/>
      <c r="W15" s="407"/>
      <c r="X15" s="404"/>
      <c r="Y15" s="407"/>
      <c r="Z15" s="404"/>
      <c r="AA15" s="405"/>
      <c r="AB15" s="404"/>
      <c r="AC15" s="407"/>
      <c r="AD15" s="404"/>
      <c r="AE15" s="407"/>
      <c r="AF15" s="404"/>
      <c r="AG15" s="407"/>
      <c r="AH15" s="411"/>
      <c r="AI15" s="407"/>
      <c r="AJ15" s="404"/>
      <c r="AK15" s="407"/>
      <c r="AL15" s="404"/>
      <c r="AM15" s="405"/>
      <c r="AN15" s="1"/>
      <c r="AO15" s="330"/>
      <c r="AP15" s="318"/>
      <c r="AQ15" s="318"/>
      <c r="AR15" s="318"/>
      <c r="AS15" s="318"/>
      <c r="AT15" s="319"/>
      <c r="AU15" s="1"/>
      <c r="AV15" s="1"/>
      <c r="AW15" s="1"/>
      <c r="AX15" s="1"/>
      <c r="AY15" s="1"/>
      <c r="AZ15" s="1"/>
      <c r="BA15" s="1"/>
      <c r="BB15" s="1"/>
      <c r="BC15" s="1"/>
      <c r="BD15" s="1"/>
      <c r="BE15" s="1"/>
      <c r="BF15" s="1"/>
      <c r="BG15" s="1"/>
      <c r="BH15" s="1"/>
      <c r="BI15" s="1"/>
    </row>
    <row r="16" spans="1:61" ht="15" customHeight="1" x14ac:dyDescent="0.25">
      <c r="A16" s="1"/>
      <c r="B16" s="434"/>
      <c r="C16" s="318"/>
      <c r="D16" s="319"/>
      <c r="E16" s="330"/>
      <c r="F16" s="318"/>
      <c r="G16" s="318"/>
      <c r="H16" s="318"/>
      <c r="I16" s="318"/>
      <c r="J16" s="417" t="str">
        <f>IF(AND('Mapa final'!$H$37="Alta",'Mapa final'!$L$37="Leve"),CONCATENATE("R",'Mapa final'!$A$37),"")</f>
        <v/>
      </c>
      <c r="K16" s="406"/>
      <c r="L16" s="402" t="str">
        <f>IF(AND('Mapa final'!$H$47="Alta",'Mapa final'!$L$47="Leve"),CONCATENATE("R",'Mapa final'!$A$47),"")</f>
        <v/>
      </c>
      <c r="M16" s="406"/>
      <c r="N16" s="402" t="str">
        <f>IF(AND('Mapa final'!$H$57="Alta",'Mapa final'!$L$57="Leve"),CONCATENATE("R",'Mapa final'!$A$57),"")</f>
        <v/>
      </c>
      <c r="O16" s="403"/>
      <c r="P16" s="402" t="str">
        <f>IF(AND('Mapa final'!$H$37="Alta",'Mapa final'!$L$37="Menor"),CONCATENATE("R",'Mapa final'!$A$37),"")</f>
        <v/>
      </c>
      <c r="Q16" s="406"/>
      <c r="R16" s="402" t="str">
        <f>IF(AND('Mapa final'!$H$47="Alta",'Mapa final'!$L$47="Menor"),CONCATENATE("R",'Mapa final'!$A$47),"")</f>
        <v/>
      </c>
      <c r="S16" s="406"/>
      <c r="T16" s="402" t="str">
        <f>IF(AND('Mapa final'!$H$57="Alta",'Mapa final'!$L$57="Menor"),CONCATENATE("R",'Mapa final'!$A$57),"")</f>
        <v/>
      </c>
      <c r="U16" s="406"/>
      <c r="V16" s="418" t="str">
        <f>IF(AND('Mapa final'!$H$37="Alta",'Mapa final'!$L$37="Moderado"),CONCATENATE("R",'Mapa final'!$A$37),"")</f>
        <v/>
      </c>
      <c r="W16" s="406"/>
      <c r="X16" s="419" t="str">
        <f>IF(AND('Mapa final'!$H$47="Alta",'Mapa final'!$L$47="Moderado"),CONCATENATE("R",'Mapa final'!$A$47),"")</f>
        <v/>
      </c>
      <c r="Y16" s="406"/>
      <c r="Z16" s="419" t="str">
        <f>IF(AND('Mapa final'!$H$57="Alta",'Mapa final'!$L$57="Moderado"),CONCATENATE("R",'Mapa final'!$A$57),"")</f>
        <v/>
      </c>
      <c r="AA16" s="403"/>
      <c r="AB16" s="419" t="str">
        <f>IF(AND('Mapa final'!$H$37="Alta",'Mapa final'!$L$37="Mayor"),CONCATENATE("R",'Mapa final'!$A$37),"")</f>
        <v/>
      </c>
      <c r="AC16" s="406"/>
      <c r="AD16" s="419" t="str">
        <f>IF(AND('Mapa final'!$H$47="Alta",'Mapa final'!$L$47="Mayor"),CONCATENATE("R",'Mapa final'!$A$47),"")</f>
        <v/>
      </c>
      <c r="AE16" s="406"/>
      <c r="AF16" s="419" t="str">
        <f>IF(AND('Mapa final'!$H$57="Alta",'Mapa final'!$L$57="Mayor"),CONCATENATE("R",'Mapa final'!$A$57),"")</f>
        <v/>
      </c>
      <c r="AG16" s="406"/>
      <c r="AH16" s="420" t="str">
        <f>IF(AND('Mapa final'!$H$37="Alta",'Mapa final'!$L$37="Catastrófico"),CONCATENATE("R",'Mapa final'!$A$37),"")</f>
        <v/>
      </c>
      <c r="AI16" s="406"/>
      <c r="AJ16" s="421" t="str">
        <f>IF(AND('Mapa final'!$H$47="Alta",'Mapa final'!$L$47="Catastrófico"),CONCATENATE("R",'Mapa final'!$A$47),"")</f>
        <v/>
      </c>
      <c r="AK16" s="406"/>
      <c r="AL16" s="421" t="str">
        <f>IF(AND('Mapa final'!$H$57="Alta",'Mapa final'!$L$57="Catastrófico"),CONCATENATE("R",'Mapa final'!$A$57),"")</f>
        <v/>
      </c>
      <c r="AM16" s="403"/>
      <c r="AN16" s="1"/>
      <c r="AO16" s="330"/>
      <c r="AP16" s="318"/>
      <c r="AQ16" s="318"/>
      <c r="AR16" s="318"/>
      <c r="AS16" s="318"/>
      <c r="AT16" s="319"/>
      <c r="AU16" s="1"/>
      <c r="AV16" s="1"/>
      <c r="AW16" s="1"/>
      <c r="AX16" s="1"/>
      <c r="AY16" s="1"/>
      <c r="AZ16" s="1"/>
      <c r="BA16" s="1"/>
      <c r="BB16" s="1"/>
      <c r="BC16" s="1"/>
      <c r="BD16" s="1"/>
      <c r="BE16" s="1"/>
      <c r="BF16" s="1"/>
      <c r="BG16" s="1"/>
      <c r="BH16" s="1"/>
      <c r="BI16" s="1"/>
    </row>
    <row r="17" spans="1:61" ht="15" customHeight="1" x14ac:dyDescent="0.25">
      <c r="A17" s="1"/>
      <c r="B17" s="434"/>
      <c r="C17" s="318"/>
      <c r="D17" s="319"/>
      <c r="E17" s="330"/>
      <c r="F17" s="318"/>
      <c r="G17" s="318"/>
      <c r="H17" s="318"/>
      <c r="I17" s="318"/>
      <c r="J17" s="411"/>
      <c r="K17" s="407"/>
      <c r="L17" s="404"/>
      <c r="M17" s="407"/>
      <c r="N17" s="404"/>
      <c r="O17" s="405"/>
      <c r="P17" s="404"/>
      <c r="Q17" s="407"/>
      <c r="R17" s="404"/>
      <c r="S17" s="407"/>
      <c r="T17" s="404"/>
      <c r="U17" s="407"/>
      <c r="V17" s="411"/>
      <c r="W17" s="407"/>
      <c r="X17" s="404"/>
      <c r="Y17" s="407"/>
      <c r="Z17" s="404"/>
      <c r="AA17" s="405"/>
      <c r="AB17" s="404"/>
      <c r="AC17" s="407"/>
      <c r="AD17" s="404"/>
      <c r="AE17" s="407"/>
      <c r="AF17" s="404"/>
      <c r="AG17" s="407"/>
      <c r="AH17" s="411"/>
      <c r="AI17" s="407"/>
      <c r="AJ17" s="404"/>
      <c r="AK17" s="407"/>
      <c r="AL17" s="404"/>
      <c r="AM17" s="405"/>
      <c r="AN17" s="1"/>
      <c r="AO17" s="330"/>
      <c r="AP17" s="318"/>
      <c r="AQ17" s="318"/>
      <c r="AR17" s="318"/>
      <c r="AS17" s="318"/>
      <c r="AT17" s="319"/>
      <c r="AU17" s="1"/>
      <c r="AV17" s="1"/>
      <c r="AW17" s="1"/>
      <c r="AX17" s="1"/>
      <c r="AY17" s="1"/>
      <c r="AZ17" s="1"/>
      <c r="BA17" s="1"/>
      <c r="BB17" s="1"/>
      <c r="BC17" s="1"/>
      <c r="BD17" s="1"/>
      <c r="BE17" s="1"/>
      <c r="BF17" s="1"/>
      <c r="BG17" s="1"/>
      <c r="BH17" s="1"/>
      <c r="BI17" s="1"/>
    </row>
    <row r="18" spans="1:61" ht="15" customHeight="1" x14ac:dyDescent="0.25">
      <c r="A18" s="1"/>
      <c r="B18" s="434"/>
      <c r="C18" s="318"/>
      <c r="D18" s="319"/>
      <c r="E18" s="330"/>
      <c r="F18" s="318"/>
      <c r="G18" s="318"/>
      <c r="H18" s="318"/>
      <c r="I18" s="318"/>
      <c r="J18" s="417" t="str">
        <f>IF(AND('Mapa final'!$H$67="Alta",'Mapa final'!$L$67="Leve"),CONCATENATE("R",'Mapa final'!$A$67),"")</f>
        <v/>
      </c>
      <c r="K18" s="406"/>
      <c r="L18" s="402" t="str">
        <f>IF(AND('Mapa final'!$H$77="Alta",'Mapa final'!$L$77="Leve"),CONCATENATE("R",'Mapa final'!$A$77),"")</f>
        <v/>
      </c>
      <c r="M18" s="406"/>
      <c r="N18" s="402" t="str">
        <f>IF(AND('Mapa final'!$H$87="Alta",'Mapa final'!$L$87="Leve"),CONCATENATE("R",'Mapa final'!$A$87),"")</f>
        <v/>
      </c>
      <c r="O18" s="403"/>
      <c r="P18" s="402" t="str">
        <f>IF(AND('Mapa final'!$H$67="Alta",'Mapa final'!$L$67="Menor"),CONCATENATE("R",'Mapa final'!$A$67),"")</f>
        <v/>
      </c>
      <c r="Q18" s="406"/>
      <c r="R18" s="402" t="str">
        <f>IF(AND('Mapa final'!$H$77="Alta",'Mapa final'!$L$77="Menor"),CONCATENATE("R",'Mapa final'!$A$77),"")</f>
        <v/>
      </c>
      <c r="S18" s="406"/>
      <c r="T18" s="402" t="str">
        <f>IF(AND('Mapa final'!$H$87="Alta",'Mapa final'!$L$87="Menor"),CONCATENATE("R",'Mapa final'!$A$87),"")</f>
        <v/>
      </c>
      <c r="U18" s="406"/>
      <c r="V18" s="418" t="str">
        <f>IF(AND('Mapa final'!$H$67="Alta",'Mapa final'!$L$67="Moderado"),CONCATENATE("R",'Mapa final'!$A$67),"")</f>
        <v/>
      </c>
      <c r="W18" s="406"/>
      <c r="X18" s="419" t="str">
        <f>IF(AND('Mapa final'!$H$77="Alta",'Mapa final'!$L$77="Moderado"),CONCATENATE("R",'Mapa final'!$A$77),"")</f>
        <v/>
      </c>
      <c r="Y18" s="406"/>
      <c r="Z18" s="419" t="str">
        <f>IF(AND('Mapa final'!$H$87="Alta",'Mapa final'!$L$87="Moderado"),CONCATENATE("R",'Mapa final'!$A$87),"")</f>
        <v/>
      </c>
      <c r="AA18" s="403"/>
      <c r="AB18" s="419" t="str">
        <f>IF(AND('Mapa final'!$H$67="Alta",'Mapa final'!$L$67="Mayor"),CONCATENATE("R",'Mapa final'!$A$67),"")</f>
        <v/>
      </c>
      <c r="AC18" s="406"/>
      <c r="AD18" s="419" t="str">
        <f>IF(AND('Mapa final'!$H$77="Alta",'Mapa final'!$L$77="Mayor"),CONCATENATE("R",'Mapa final'!$A$77),"")</f>
        <v/>
      </c>
      <c r="AE18" s="406"/>
      <c r="AF18" s="419" t="str">
        <f>IF(AND('Mapa final'!$H$87="Alta",'Mapa final'!$L$87="Mayor"),CONCATENATE("R",'Mapa final'!$A$87),"")</f>
        <v/>
      </c>
      <c r="AG18" s="406"/>
      <c r="AH18" s="420" t="str">
        <f>IF(AND('Mapa final'!$H$67="Alta",'Mapa final'!$L$67="Catastrófico"),CONCATENATE("R",'Mapa final'!$A$67),"")</f>
        <v/>
      </c>
      <c r="AI18" s="406"/>
      <c r="AJ18" s="421" t="str">
        <f>IF(AND('Mapa final'!$H$77="Alta",'Mapa final'!$L$77="Catastrófico"),CONCATENATE("R",'Mapa final'!$A$77),"")</f>
        <v/>
      </c>
      <c r="AK18" s="406"/>
      <c r="AL18" s="421" t="str">
        <f>IF(AND('Mapa final'!$H$87="Alta",'Mapa final'!$L$87="Catastrófico"),CONCATENATE("R",'Mapa final'!$A$87),"")</f>
        <v/>
      </c>
      <c r="AM18" s="403"/>
      <c r="AN18" s="1"/>
      <c r="AO18" s="330"/>
      <c r="AP18" s="318"/>
      <c r="AQ18" s="318"/>
      <c r="AR18" s="318"/>
      <c r="AS18" s="318"/>
      <c r="AT18" s="319"/>
      <c r="AU18" s="1"/>
      <c r="AV18" s="1"/>
      <c r="AW18" s="1"/>
      <c r="AX18" s="1"/>
      <c r="AY18" s="1"/>
      <c r="AZ18" s="1"/>
      <c r="BA18" s="1"/>
      <c r="BB18" s="1"/>
      <c r="BC18" s="1"/>
      <c r="BD18" s="1"/>
      <c r="BE18" s="1"/>
      <c r="BF18" s="1"/>
      <c r="BG18" s="1"/>
      <c r="BH18" s="1"/>
      <c r="BI18" s="1"/>
    </row>
    <row r="19" spans="1:61" ht="15" customHeight="1" x14ac:dyDescent="0.25">
      <c r="A19" s="1"/>
      <c r="B19" s="434"/>
      <c r="C19" s="318"/>
      <c r="D19" s="319"/>
      <c r="E19" s="330"/>
      <c r="F19" s="318"/>
      <c r="G19" s="318"/>
      <c r="H19" s="318"/>
      <c r="I19" s="318"/>
      <c r="J19" s="411"/>
      <c r="K19" s="407"/>
      <c r="L19" s="404"/>
      <c r="M19" s="407"/>
      <c r="N19" s="404"/>
      <c r="O19" s="405"/>
      <c r="P19" s="404"/>
      <c r="Q19" s="407"/>
      <c r="R19" s="404"/>
      <c r="S19" s="407"/>
      <c r="T19" s="404"/>
      <c r="U19" s="407"/>
      <c r="V19" s="411"/>
      <c r="W19" s="407"/>
      <c r="X19" s="404"/>
      <c r="Y19" s="407"/>
      <c r="Z19" s="404"/>
      <c r="AA19" s="405"/>
      <c r="AB19" s="404"/>
      <c r="AC19" s="407"/>
      <c r="AD19" s="404"/>
      <c r="AE19" s="407"/>
      <c r="AF19" s="404"/>
      <c r="AG19" s="407"/>
      <c r="AH19" s="411"/>
      <c r="AI19" s="407"/>
      <c r="AJ19" s="404"/>
      <c r="AK19" s="407"/>
      <c r="AL19" s="404"/>
      <c r="AM19" s="405"/>
      <c r="AN19" s="1"/>
      <c r="AO19" s="330"/>
      <c r="AP19" s="318"/>
      <c r="AQ19" s="318"/>
      <c r="AR19" s="318"/>
      <c r="AS19" s="318"/>
      <c r="AT19" s="319"/>
      <c r="AU19" s="1"/>
      <c r="AV19" s="1"/>
      <c r="AW19" s="1"/>
      <c r="AX19" s="1"/>
      <c r="AY19" s="1"/>
      <c r="AZ19" s="1"/>
      <c r="BA19" s="1"/>
      <c r="BB19" s="1"/>
      <c r="BC19" s="1"/>
      <c r="BD19" s="1"/>
      <c r="BE19" s="1"/>
      <c r="BF19" s="1"/>
      <c r="BG19" s="1"/>
      <c r="BH19" s="1"/>
      <c r="BI19" s="1"/>
    </row>
    <row r="20" spans="1:61" ht="15" customHeight="1" x14ac:dyDescent="0.25">
      <c r="A20" s="1"/>
      <c r="B20" s="434"/>
      <c r="C20" s="318"/>
      <c r="D20" s="319"/>
      <c r="E20" s="330"/>
      <c r="F20" s="318"/>
      <c r="G20" s="318"/>
      <c r="H20" s="318"/>
      <c r="I20" s="318"/>
      <c r="J20" s="417" t="str">
        <f>IF(AND('Mapa final'!$H$97="Alta",'Mapa final'!$L$97="Leve"),CONCATENATE("R",'Mapa final'!$A$97),"")</f>
        <v/>
      </c>
      <c r="K20" s="406"/>
      <c r="L20" s="402" t="str">
        <f>IF(AND('Mapa final'!$H$107="Alta",'Mapa final'!$L$107="Leve"),CONCATENATE("R",'Mapa final'!$A$107),"")</f>
        <v/>
      </c>
      <c r="M20" s="406"/>
      <c r="N20" s="402" t="str">
        <f>IF(AND('Mapa final'!$H$117="Alta",'Mapa final'!$L$117="Leve"),CONCATENATE("R",'Mapa final'!$A$117),"")</f>
        <v/>
      </c>
      <c r="O20" s="403"/>
      <c r="P20" s="402" t="str">
        <f>IF(AND('Mapa final'!$H$97="Alta",'Mapa final'!$L$97="Menor"),CONCATENATE("R",'Mapa final'!$A$97),"")</f>
        <v/>
      </c>
      <c r="Q20" s="406"/>
      <c r="R20" s="402" t="str">
        <f>IF(AND('Mapa final'!$H$107="Alta",'Mapa final'!$L$107="Menor"),CONCATENATE("R",'Mapa final'!$A$107),"")</f>
        <v/>
      </c>
      <c r="S20" s="406"/>
      <c r="T20" s="402" t="str">
        <f>IF(AND('Mapa final'!$H$117="Alta",'Mapa final'!$L$117="Menor"),CONCATENATE("R",'Mapa final'!$A$117),"")</f>
        <v/>
      </c>
      <c r="U20" s="406"/>
      <c r="V20" s="418" t="str">
        <f>IF(AND('Mapa final'!$H$97="Alta",'Mapa final'!$L$97="Moderado"),CONCATENATE("R",'Mapa final'!$A$97),"")</f>
        <v/>
      </c>
      <c r="W20" s="406"/>
      <c r="X20" s="419" t="str">
        <f>IF(AND('Mapa final'!$H$107="Alta",'Mapa final'!$L$107="Moderado"),CONCATENATE("R",'Mapa final'!$A$107),"")</f>
        <v/>
      </c>
      <c r="Y20" s="406"/>
      <c r="Z20" s="419" t="str">
        <f>IF(AND('Mapa final'!$H$117="Alta",'Mapa final'!$L$117="Moderado"),CONCATENATE("R",'Mapa final'!$A$117),"")</f>
        <v/>
      </c>
      <c r="AA20" s="403"/>
      <c r="AB20" s="419" t="str">
        <f>IF(AND('Mapa final'!$H$97="Alta",'Mapa final'!$L$97="Mayor"),CONCATENATE("R",'Mapa final'!$A$97),"")</f>
        <v/>
      </c>
      <c r="AC20" s="406"/>
      <c r="AD20" s="419" t="str">
        <f>IF(AND('Mapa final'!$H$107="Alta",'Mapa final'!$L$107="Mayor"),CONCATENATE("R",'Mapa final'!$A$107),"")</f>
        <v/>
      </c>
      <c r="AE20" s="406"/>
      <c r="AF20" s="419" t="str">
        <f>IF(AND('Mapa final'!$H$117="Alta",'Mapa final'!$L$117="Mayor"),CONCATENATE("R",'Mapa final'!$A$117),"")</f>
        <v/>
      </c>
      <c r="AG20" s="406"/>
      <c r="AH20" s="420" t="str">
        <f>IF(AND('Mapa final'!$H$97="Alta",'Mapa final'!$L$97="Catastrófico"),CONCATENATE("R",'Mapa final'!$A$97),"")</f>
        <v/>
      </c>
      <c r="AI20" s="406"/>
      <c r="AJ20" s="421" t="str">
        <f>IF(AND('Mapa final'!$H$107="Alta",'Mapa final'!$L$107="Catastrófico"),CONCATENATE("R",'Mapa final'!$A$107),"")</f>
        <v/>
      </c>
      <c r="AK20" s="406"/>
      <c r="AL20" s="421" t="str">
        <f>IF(AND('Mapa final'!$H$117="Alta",'Mapa final'!$L$117="Catastrófico"),CONCATENATE("R",'Mapa final'!$A$117),"")</f>
        <v/>
      </c>
      <c r="AM20" s="403"/>
      <c r="AN20" s="1"/>
      <c r="AO20" s="330"/>
      <c r="AP20" s="318"/>
      <c r="AQ20" s="318"/>
      <c r="AR20" s="318"/>
      <c r="AS20" s="318"/>
      <c r="AT20" s="319"/>
      <c r="AU20" s="1"/>
      <c r="AV20" s="1"/>
      <c r="AW20" s="1"/>
      <c r="AX20" s="1"/>
      <c r="AY20" s="1"/>
      <c r="AZ20" s="1"/>
      <c r="BA20" s="1"/>
      <c r="BB20" s="1"/>
      <c r="BC20" s="1"/>
      <c r="BD20" s="1"/>
      <c r="BE20" s="1"/>
      <c r="BF20" s="1"/>
      <c r="BG20" s="1"/>
      <c r="BH20" s="1"/>
      <c r="BI20" s="1"/>
    </row>
    <row r="21" spans="1:61" ht="15.75" customHeight="1" x14ac:dyDescent="0.25">
      <c r="A21" s="1"/>
      <c r="B21" s="434"/>
      <c r="C21" s="318"/>
      <c r="D21" s="319"/>
      <c r="E21" s="424"/>
      <c r="F21" s="425"/>
      <c r="G21" s="425"/>
      <c r="H21" s="425"/>
      <c r="I21" s="425"/>
      <c r="J21" s="424"/>
      <c r="K21" s="429"/>
      <c r="L21" s="428"/>
      <c r="M21" s="429"/>
      <c r="N21" s="428"/>
      <c r="O21" s="427"/>
      <c r="P21" s="404"/>
      <c r="Q21" s="407"/>
      <c r="R21" s="404"/>
      <c r="S21" s="407"/>
      <c r="T21" s="404"/>
      <c r="U21" s="407"/>
      <c r="V21" s="411"/>
      <c r="W21" s="407"/>
      <c r="X21" s="404"/>
      <c r="Y21" s="407"/>
      <c r="Z21" s="404"/>
      <c r="AA21" s="405"/>
      <c r="AB21" s="404"/>
      <c r="AC21" s="407"/>
      <c r="AD21" s="404"/>
      <c r="AE21" s="407"/>
      <c r="AF21" s="404"/>
      <c r="AG21" s="407"/>
      <c r="AH21" s="411"/>
      <c r="AI21" s="407"/>
      <c r="AJ21" s="404"/>
      <c r="AK21" s="407"/>
      <c r="AL21" s="404"/>
      <c r="AM21" s="405"/>
      <c r="AN21" s="1"/>
      <c r="AO21" s="442"/>
      <c r="AP21" s="443"/>
      <c r="AQ21" s="443"/>
      <c r="AR21" s="443"/>
      <c r="AS21" s="443"/>
      <c r="AT21" s="444"/>
      <c r="AU21" s="1"/>
      <c r="AV21" s="1"/>
      <c r="AW21" s="1"/>
      <c r="AX21" s="1"/>
      <c r="AY21" s="1"/>
      <c r="AZ21" s="1"/>
      <c r="BA21" s="1"/>
      <c r="BB21" s="1"/>
      <c r="BC21" s="1"/>
      <c r="BD21" s="1"/>
      <c r="BE21" s="1"/>
      <c r="BF21" s="1"/>
      <c r="BG21" s="1"/>
      <c r="BH21" s="1"/>
      <c r="BI21" s="1"/>
    </row>
    <row r="22" spans="1:61" ht="15" customHeight="1" x14ac:dyDescent="0.25">
      <c r="A22" s="1"/>
      <c r="B22" s="434"/>
      <c r="C22" s="318"/>
      <c r="D22" s="319"/>
      <c r="E22" s="422" t="s">
        <v>611</v>
      </c>
      <c r="F22" s="423"/>
      <c r="G22" s="423"/>
      <c r="H22" s="423"/>
      <c r="I22" s="423"/>
      <c r="J22" s="417" t="str">
        <f>IF(AND('Mapa final'!$H$7="Media",'Mapa final'!$L$7="Leve"),CONCATENATE("R",'Mapa final'!$A$7),"")</f>
        <v/>
      </c>
      <c r="K22" s="406"/>
      <c r="L22" s="402" t="str">
        <f>IF(AND('Mapa final'!$H$17="Media",'Mapa final'!$L$17="Leve"),CONCATENATE("R",'Mapa final'!$A$17),"")</f>
        <v/>
      </c>
      <c r="M22" s="406"/>
      <c r="N22" s="402" t="str">
        <f>IF(AND('Mapa final'!$H$27="Media",'Mapa final'!$L$27="Leve"),CONCATENATE("R",'Mapa final'!$A$27),"")</f>
        <v/>
      </c>
      <c r="O22" s="406"/>
      <c r="P22" s="430" t="str">
        <f>IF(AND('Mapa final'!$H$7="Media",'Mapa final'!$L$7="Menor"),CONCATENATE("R",'Mapa final'!$A$7),"")</f>
        <v/>
      </c>
      <c r="Q22" s="409"/>
      <c r="R22" s="408" t="str">
        <f>IF(AND('Mapa final'!$H$17="Media",'Mapa final'!$L$17="Menor"),CONCATENATE("R",'Mapa final'!$A$17),"")</f>
        <v/>
      </c>
      <c r="S22" s="409"/>
      <c r="T22" s="408" t="str">
        <f>IF(AND('Mapa final'!$H$27="Media",'Mapa final'!$L$27="Menor"),CONCATENATE("R",'Mapa final'!$A$27),"")</f>
        <v/>
      </c>
      <c r="U22" s="409"/>
      <c r="V22" s="430" t="str">
        <f>IF(AND('Mapa final'!$H$7="Media",'Mapa final'!$L$7="Moderado"),CONCATENATE("R",'Mapa final'!$A$7),"")</f>
        <v>R1</v>
      </c>
      <c r="W22" s="409"/>
      <c r="X22" s="408" t="str">
        <f>IF(AND('Mapa final'!$H$17="Media",'Mapa final'!$L$17="Moderado"),CONCATENATE("R",'Mapa final'!$A$17),"")</f>
        <v/>
      </c>
      <c r="Y22" s="409"/>
      <c r="Z22" s="408" t="str">
        <f>IF(AND('Mapa final'!$H$27="Media",'Mapa final'!$L$27="Moderado"),CONCATENATE("R",'Mapa final'!$A$27),"")</f>
        <v/>
      </c>
      <c r="AA22" s="409"/>
      <c r="AB22" s="410" t="str">
        <f>IF(AND('Mapa final'!$H$7="Media",'Mapa final'!$L$7="Mayor"),CONCATENATE("R",'Mapa final'!$A$7),"")</f>
        <v/>
      </c>
      <c r="AC22" s="409"/>
      <c r="AD22" s="412" t="str">
        <f>IF(AND('Mapa final'!$H$17="Media",'Mapa final'!$L$17="Mayor"),CONCATENATE("R",'Mapa final'!$A$17),"")</f>
        <v/>
      </c>
      <c r="AE22" s="409"/>
      <c r="AF22" s="412" t="str">
        <f>IF(AND('Mapa final'!$H$27="Media",'Mapa final'!$L$27="Mayor"),CONCATENATE("R",'Mapa final'!$A$27),"")</f>
        <v/>
      </c>
      <c r="AG22" s="409"/>
      <c r="AH22" s="414" t="str">
        <f>IF(AND('Mapa final'!$H$7="Media",'Mapa final'!$L$7="Catastrófico"),CONCATENATE("R",'Mapa final'!$A$7),"")</f>
        <v/>
      </c>
      <c r="AI22" s="409"/>
      <c r="AJ22" s="415" t="str">
        <f>IF(AND('Mapa final'!$H$17="Media",'Mapa final'!$L$17="Catastrófico"),CONCATENATE("R",'Mapa final'!$A$17),"")</f>
        <v/>
      </c>
      <c r="AK22" s="409"/>
      <c r="AL22" s="415" t="str">
        <f>IF(AND('Mapa final'!$H$27="Media",'Mapa final'!$L$27="Catastrófico"),CONCATENATE("R",'Mapa final'!$A$27),"")</f>
        <v>R3</v>
      </c>
      <c r="AM22" s="413"/>
      <c r="AN22" s="1"/>
      <c r="AO22" s="449" t="s">
        <v>612</v>
      </c>
      <c r="AP22" s="446"/>
      <c r="AQ22" s="446"/>
      <c r="AR22" s="446"/>
      <c r="AS22" s="446"/>
      <c r="AT22" s="447"/>
      <c r="AU22" s="1"/>
      <c r="AV22" s="1"/>
      <c r="AW22" s="1"/>
      <c r="AX22" s="1"/>
      <c r="AY22" s="1"/>
      <c r="AZ22" s="1"/>
      <c r="BA22" s="1"/>
      <c r="BB22" s="1"/>
      <c r="BC22" s="1"/>
      <c r="BD22" s="1"/>
      <c r="BE22" s="1"/>
      <c r="BF22" s="1"/>
      <c r="BG22" s="1"/>
      <c r="BH22" s="1"/>
      <c r="BI22" s="1"/>
    </row>
    <row r="23" spans="1:61" ht="15" customHeight="1" x14ac:dyDescent="0.25">
      <c r="A23" s="1"/>
      <c r="B23" s="434"/>
      <c r="C23" s="318"/>
      <c r="D23" s="319"/>
      <c r="E23" s="330"/>
      <c r="F23" s="318"/>
      <c r="G23" s="318"/>
      <c r="H23" s="318"/>
      <c r="I23" s="318"/>
      <c r="J23" s="411"/>
      <c r="K23" s="407"/>
      <c r="L23" s="404"/>
      <c r="M23" s="407"/>
      <c r="N23" s="404"/>
      <c r="O23" s="407"/>
      <c r="P23" s="411"/>
      <c r="Q23" s="407"/>
      <c r="R23" s="404"/>
      <c r="S23" s="407"/>
      <c r="T23" s="404"/>
      <c r="U23" s="407"/>
      <c r="V23" s="411"/>
      <c r="W23" s="407"/>
      <c r="X23" s="404"/>
      <c r="Y23" s="407"/>
      <c r="Z23" s="404"/>
      <c r="AA23" s="407"/>
      <c r="AB23" s="411"/>
      <c r="AC23" s="407"/>
      <c r="AD23" s="404"/>
      <c r="AE23" s="407"/>
      <c r="AF23" s="404"/>
      <c r="AG23" s="407"/>
      <c r="AH23" s="411"/>
      <c r="AI23" s="407"/>
      <c r="AJ23" s="404"/>
      <c r="AK23" s="407"/>
      <c r="AL23" s="404"/>
      <c r="AM23" s="405"/>
      <c r="AN23" s="1"/>
      <c r="AO23" s="330"/>
      <c r="AP23" s="318"/>
      <c r="AQ23" s="318"/>
      <c r="AR23" s="318"/>
      <c r="AS23" s="318"/>
      <c r="AT23" s="319"/>
      <c r="AU23" s="1"/>
      <c r="AV23" s="1"/>
      <c r="AW23" s="1"/>
      <c r="AX23" s="1"/>
      <c r="AY23" s="1"/>
      <c r="AZ23" s="1"/>
      <c r="BA23" s="1"/>
      <c r="BB23" s="1"/>
      <c r="BC23" s="1"/>
      <c r="BD23" s="1"/>
      <c r="BE23" s="1"/>
      <c r="BF23" s="1"/>
      <c r="BG23" s="1"/>
      <c r="BH23" s="1"/>
      <c r="BI23" s="1"/>
    </row>
    <row r="24" spans="1:61" ht="15" customHeight="1" x14ac:dyDescent="0.25">
      <c r="A24" s="1"/>
      <c r="B24" s="434"/>
      <c r="C24" s="318"/>
      <c r="D24" s="319"/>
      <c r="E24" s="330"/>
      <c r="F24" s="318"/>
      <c r="G24" s="318"/>
      <c r="H24" s="318"/>
      <c r="I24" s="318"/>
      <c r="J24" s="417" t="str">
        <f>IF(AND('Mapa final'!$H$37="Media",'Mapa final'!$L$37="Leve"),CONCATENATE("R",'Mapa final'!$A$37),"")</f>
        <v/>
      </c>
      <c r="K24" s="406"/>
      <c r="L24" s="402" t="str">
        <f>IF(AND('Mapa final'!$H$47="Media",'Mapa final'!$L$47="Leve"),CONCATENATE("R",'Mapa final'!$A$47),"")</f>
        <v/>
      </c>
      <c r="M24" s="406"/>
      <c r="N24" s="402" t="str">
        <f>IF(AND('Mapa final'!$H$57="Media",'Mapa final'!$L$57="Leve"),CONCATENATE("R",'Mapa final'!$A$57),"")</f>
        <v/>
      </c>
      <c r="O24" s="406"/>
      <c r="P24" s="417" t="str">
        <f>IF(AND('Mapa final'!$H$37="Media",'Mapa final'!$L$37="Menor"),CONCATENATE("R",'Mapa final'!$A$37),"")</f>
        <v/>
      </c>
      <c r="Q24" s="406"/>
      <c r="R24" s="402" t="str">
        <f>IF(AND('Mapa final'!$H$47="Media",'Mapa final'!$L$47="Menor"),CONCATENATE("R",'Mapa final'!$A$47),"")</f>
        <v/>
      </c>
      <c r="S24" s="406"/>
      <c r="T24" s="402" t="str">
        <f>IF(AND('Mapa final'!$H$57="Media",'Mapa final'!$L$57="Menor"),CONCATENATE("R",'Mapa final'!$A$57),"")</f>
        <v/>
      </c>
      <c r="U24" s="406"/>
      <c r="V24" s="417" t="str">
        <f>IF(AND('Mapa final'!$H$37="Media",'Mapa final'!$L$37="Moderado"),CONCATENATE("R",'Mapa final'!$A$37),"")</f>
        <v/>
      </c>
      <c r="W24" s="406"/>
      <c r="X24" s="402" t="str">
        <f>IF(AND('Mapa final'!$H$47="Media",'Mapa final'!$L$47="Moderado"),CONCATENATE("R",'Mapa final'!$A$47),"")</f>
        <v/>
      </c>
      <c r="Y24" s="406"/>
      <c r="Z24" s="402" t="str">
        <f>IF(AND('Mapa final'!$H$57="Media",'Mapa final'!$L$57="Moderado"),CONCATENATE("R",'Mapa final'!$A$57),"")</f>
        <v/>
      </c>
      <c r="AA24" s="406"/>
      <c r="AB24" s="418" t="str">
        <f>IF(AND('Mapa final'!$H$37="Media",'Mapa final'!$L$37="Mayor"),CONCATENATE("R",'Mapa final'!$A$37),"")</f>
        <v>R4</v>
      </c>
      <c r="AC24" s="406"/>
      <c r="AD24" s="419" t="str">
        <f>IF(AND('Mapa final'!$H$47="Media",'Mapa final'!$L$47="Mayor"),CONCATENATE("R",'Mapa final'!$A$47),"")</f>
        <v/>
      </c>
      <c r="AE24" s="406"/>
      <c r="AF24" s="419" t="str">
        <f>IF(AND('Mapa final'!$H$57="Media",'Mapa final'!$L$57="Mayor"),CONCATENATE("R",'Mapa final'!$A$57),"")</f>
        <v>R6</v>
      </c>
      <c r="AG24" s="406"/>
      <c r="AH24" s="420" t="str">
        <f>IF(AND('Mapa final'!$H$37="Media",'Mapa final'!$L$37="Catastrófico"),CONCATENATE("R",'Mapa final'!$A$37),"")</f>
        <v/>
      </c>
      <c r="AI24" s="406"/>
      <c r="AJ24" s="421" t="str">
        <f>IF(AND('Mapa final'!$H$47="Media",'Mapa final'!$L$47="Catastrófico"),CONCATENATE("R",'Mapa final'!$A$47),"")</f>
        <v/>
      </c>
      <c r="AK24" s="406"/>
      <c r="AL24" s="421" t="str">
        <f>IF(AND('Mapa final'!$H$57="Media",'Mapa final'!$L$57="Catastrófico"),CONCATENATE("R",'Mapa final'!$A$57),"")</f>
        <v/>
      </c>
      <c r="AM24" s="403"/>
      <c r="AN24" s="1"/>
      <c r="AO24" s="330"/>
      <c r="AP24" s="318"/>
      <c r="AQ24" s="318"/>
      <c r="AR24" s="318"/>
      <c r="AS24" s="318"/>
      <c r="AT24" s="319"/>
      <c r="AU24" s="1"/>
      <c r="AV24" s="1"/>
      <c r="AW24" s="1"/>
      <c r="AX24" s="1"/>
      <c r="AY24" s="1"/>
      <c r="AZ24" s="1"/>
      <c r="BA24" s="1"/>
      <c r="BB24" s="1"/>
      <c r="BC24" s="1"/>
      <c r="BD24" s="1"/>
      <c r="BE24" s="1"/>
      <c r="BF24" s="1"/>
      <c r="BG24" s="1"/>
      <c r="BH24" s="1"/>
      <c r="BI24" s="1"/>
    </row>
    <row r="25" spans="1:61" ht="15" customHeight="1" x14ac:dyDescent="0.25">
      <c r="A25" s="1"/>
      <c r="B25" s="434"/>
      <c r="C25" s="318"/>
      <c r="D25" s="319"/>
      <c r="E25" s="330"/>
      <c r="F25" s="318"/>
      <c r="G25" s="318"/>
      <c r="H25" s="318"/>
      <c r="I25" s="318"/>
      <c r="J25" s="411"/>
      <c r="K25" s="407"/>
      <c r="L25" s="404"/>
      <c r="M25" s="407"/>
      <c r="N25" s="404"/>
      <c r="O25" s="407"/>
      <c r="P25" s="411"/>
      <c r="Q25" s="407"/>
      <c r="R25" s="404"/>
      <c r="S25" s="407"/>
      <c r="T25" s="404"/>
      <c r="U25" s="407"/>
      <c r="V25" s="411"/>
      <c r="W25" s="407"/>
      <c r="X25" s="404"/>
      <c r="Y25" s="407"/>
      <c r="Z25" s="404"/>
      <c r="AA25" s="407"/>
      <c r="AB25" s="411"/>
      <c r="AC25" s="407"/>
      <c r="AD25" s="404"/>
      <c r="AE25" s="407"/>
      <c r="AF25" s="404"/>
      <c r="AG25" s="407"/>
      <c r="AH25" s="411"/>
      <c r="AI25" s="407"/>
      <c r="AJ25" s="404"/>
      <c r="AK25" s="407"/>
      <c r="AL25" s="404"/>
      <c r="AM25" s="405"/>
      <c r="AN25" s="1"/>
      <c r="AO25" s="330"/>
      <c r="AP25" s="318"/>
      <c r="AQ25" s="318"/>
      <c r="AR25" s="318"/>
      <c r="AS25" s="318"/>
      <c r="AT25" s="319"/>
      <c r="AU25" s="1"/>
      <c r="AV25" s="1"/>
      <c r="AW25" s="1"/>
      <c r="AX25" s="1"/>
      <c r="AY25" s="1"/>
      <c r="AZ25" s="1"/>
      <c r="BA25" s="1"/>
      <c r="BB25" s="1"/>
      <c r="BC25" s="1"/>
      <c r="BD25" s="1"/>
      <c r="BE25" s="1"/>
      <c r="BF25" s="1"/>
      <c r="BG25" s="1"/>
      <c r="BH25" s="1"/>
      <c r="BI25" s="1"/>
    </row>
    <row r="26" spans="1:61" ht="15" customHeight="1" x14ac:dyDescent="0.25">
      <c r="A26" s="1"/>
      <c r="B26" s="434"/>
      <c r="C26" s="318"/>
      <c r="D26" s="319"/>
      <c r="E26" s="330"/>
      <c r="F26" s="318"/>
      <c r="G26" s="318"/>
      <c r="H26" s="318"/>
      <c r="I26" s="318"/>
      <c r="J26" s="417" t="str">
        <f>IF(AND('Mapa final'!$H$67="Media",'Mapa final'!$L$67="Leve"),CONCATENATE("R",'Mapa final'!$A$67),"")</f>
        <v/>
      </c>
      <c r="K26" s="406"/>
      <c r="L26" s="402" t="str">
        <f>IF(AND('Mapa final'!$H$77="Media",'Mapa final'!$L$77="Leve"),CONCATENATE("R",'Mapa final'!$A$77),"")</f>
        <v/>
      </c>
      <c r="M26" s="406"/>
      <c r="N26" s="402" t="str">
        <f>IF(AND('Mapa final'!$H$87="Media",'Mapa final'!$L$87="Leve"),CONCATENATE("R",'Mapa final'!$A$87),"")</f>
        <v/>
      </c>
      <c r="O26" s="406"/>
      <c r="P26" s="417" t="str">
        <f>IF(AND('Mapa final'!$H$67="Media",'Mapa final'!$L$67="Menor"),CONCATENATE("R",'Mapa final'!$A$67),"")</f>
        <v/>
      </c>
      <c r="Q26" s="406"/>
      <c r="R26" s="402" t="str">
        <f>IF(AND('Mapa final'!$H$77="Media",'Mapa final'!$L$77="Menor"),CONCATENATE("R",'Mapa final'!$A$77),"")</f>
        <v/>
      </c>
      <c r="S26" s="406"/>
      <c r="T26" s="402" t="str">
        <f>IF(AND('Mapa final'!$H$87="Media",'Mapa final'!$L$87="Menor"),CONCATENATE("R",'Mapa final'!$A$87),"")</f>
        <v/>
      </c>
      <c r="U26" s="406"/>
      <c r="V26" s="417" t="str">
        <f>IF(AND('Mapa final'!$H$67="Media",'Mapa final'!$L$67="Moderado"),CONCATENATE("R",'Mapa final'!$A$67),"")</f>
        <v/>
      </c>
      <c r="W26" s="406"/>
      <c r="X26" s="402" t="str">
        <f>IF(AND('Mapa final'!$H$77="Media",'Mapa final'!$L$77="Moderado"),CONCATENATE("R",'Mapa final'!$A$77),"")</f>
        <v/>
      </c>
      <c r="Y26" s="406"/>
      <c r="Z26" s="402" t="str">
        <f>IF(AND('Mapa final'!$H$87="Media",'Mapa final'!$L$87="Moderado"),CONCATENATE("R",'Mapa final'!$A$87),"")</f>
        <v/>
      </c>
      <c r="AA26" s="406"/>
      <c r="AB26" s="418" t="str">
        <f>IF(AND('Mapa final'!$H$67="Media",'Mapa final'!$L$67="Mayor"),CONCATENATE("R",'Mapa final'!$A$67),"")</f>
        <v/>
      </c>
      <c r="AC26" s="406"/>
      <c r="AD26" s="419" t="str">
        <f>IF(AND('Mapa final'!$H$77="Media",'Mapa final'!$L$77="Mayor"),CONCATENATE("R",'Mapa final'!$A$77),"")</f>
        <v/>
      </c>
      <c r="AE26" s="406"/>
      <c r="AF26" s="419" t="str">
        <f>IF(AND('Mapa final'!$H$87="Media",'Mapa final'!$L$87="Mayor"),CONCATENATE("R",'Mapa final'!$A$87),"")</f>
        <v/>
      </c>
      <c r="AG26" s="406"/>
      <c r="AH26" s="420" t="str">
        <f>IF(AND('Mapa final'!$H$67="Media",'Mapa final'!$L$67="Catastrófico"),CONCATENATE("R",'Mapa final'!$A$67),"")</f>
        <v/>
      </c>
      <c r="AI26" s="406"/>
      <c r="AJ26" s="421" t="str">
        <f>IF(AND('Mapa final'!$H$77="Media",'Mapa final'!$L$77="Catastrófico"),CONCATENATE("R",'Mapa final'!$A$77),"")</f>
        <v/>
      </c>
      <c r="AK26" s="406"/>
      <c r="AL26" s="421" t="str">
        <f>IF(AND('Mapa final'!$H$87="Media",'Mapa final'!$L$87="Catastrófico"),CONCATENATE("R",'Mapa final'!$A$87),"")</f>
        <v/>
      </c>
      <c r="AM26" s="403"/>
      <c r="AN26" s="1"/>
      <c r="AO26" s="330"/>
      <c r="AP26" s="318"/>
      <c r="AQ26" s="318"/>
      <c r="AR26" s="318"/>
      <c r="AS26" s="318"/>
      <c r="AT26" s="319"/>
      <c r="AU26" s="1"/>
      <c r="AV26" s="1"/>
      <c r="AW26" s="1"/>
      <c r="AX26" s="1"/>
      <c r="AY26" s="1"/>
      <c r="AZ26" s="1"/>
      <c r="BA26" s="1"/>
      <c r="BB26" s="1"/>
      <c r="BC26" s="1"/>
      <c r="BD26" s="1"/>
      <c r="BE26" s="1"/>
      <c r="BF26" s="1"/>
      <c r="BG26" s="1"/>
      <c r="BH26" s="1"/>
      <c r="BI26" s="1"/>
    </row>
    <row r="27" spans="1:61" ht="15" customHeight="1" x14ac:dyDescent="0.25">
      <c r="A27" s="1"/>
      <c r="B27" s="434"/>
      <c r="C27" s="318"/>
      <c r="D27" s="319"/>
      <c r="E27" s="330"/>
      <c r="F27" s="318"/>
      <c r="G27" s="318"/>
      <c r="H27" s="318"/>
      <c r="I27" s="318"/>
      <c r="J27" s="411"/>
      <c r="K27" s="407"/>
      <c r="L27" s="404"/>
      <c r="M27" s="407"/>
      <c r="N27" s="404"/>
      <c r="O27" s="407"/>
      <c r="P27" s="411"/>
      <c r="Q27" s="407"/>
      <c r="R27" s="404"/>
      <c r="S27" s="407"/>
      <c r="T27" s="404"/>
      <c r="U27" s="407"/>
      <c r="V27" s="411"/>
      <c r="W27" s="407"/>
      <c r="X27" s="404"/>
      <c r="Y27" s="407"/>
      <c r="Z27" s="404"/>
      <c r="AA27" s="407"/>
      <c r="AB27" s="411"/>
      <c r="AC27" s="407"/>
      <c r="AD27" s="404"/>
      <c r="AE27" s="407"/>
      <c r="AF27" s="404"/>
      <c r="AG27" s="407"/>
      <c r="AH27" s="411"/>
      <c r="AI27" s="407"/>
      <c r="AJ27" s="404"/>
      <c r="AK27" s="407"/>
      <c r="AL27" s="404"/>
      <c r="AM27" s="405"/>
      <c r="AN27" s="1"/>
      <c r="AO27" s="330"/>
      <c r="AP27" s="318"/>
      <c r="AQ27" s="318"/>
      <c r="AR27" s="318"/>
      <c r="AS27" s="318"/>
      <c r="AT27" s="319"/>
      <c r="AU27" s="1"/>
      <c r="AV27" s="1"/>
      <c r="AW27" s="1"/>
      <c r="AX27" s="1"/>
      <c r="AY27" s="1"/>
      <c r="AZ27" s="1"/>
      <c r="BA27" s="1"/>
      <c r="BB27" s="1"/>
      <c r="BC27" s="1"/>
      <c r="BD27" s="1"/>
      <c r="BE27" s="1"/>
      <c r="BF27" s="1"/>
      <c r="BG27" s="1"/>
      <c r="BH27" s="1"/>
      <c r="BI27" s="1"/>
    </row>
    <row r="28" spans="1:61" ht="15" customHeight="1" x14ac:dyDescent="0.25">
      <c r="A28" s="1"/>
      <c r="B28" s="434"/>
      <c r="C28" s="318"/>
      <c r="D28" s="319"/>
      <c r="E28" s="330"/>
      <c r="F28" s="318"/>
      <c r="G28" s="318"/>
      <c r="H28" s="318"/>
      <c r="I28" s="318"/>
      <c r="J28" s="417" t="str">
        <f>IF(AND('Mapa final'!$H$97="Media",'Mapa final'!$L$97="Leve"),CONCATENATE("R",'Mapa final'!$A$97),"")</f>
        <v/>
      </c>
      <c r="K28" s="406"/>
      <c r="L28" s="402" t="str">
        <f>IF(AND('Mapa final'!$H$107="Media",'Mapa final'!$L$107="Leve"),CONCATENATE("R",'Mapa final'!$A$107),"")</f>
        <v/>
      </c>
      <c r="M28" s="406"/>
      <c r="N28" s="402" t="str">
        <f>IF(AND('Mapa final'!$H$117="Media",'Mapa final'!$L$117="Leve"),CONCATENATE("R",'Mapa final'!$A$117),"")</f>
        <v/>
      </c>
      <c r="O28" s="406"/>
      <c r="P28" s="417" t="str">
        <f>IF(AND('Mapa final'!$H$97="Media",'Mapa final'!$L$97="Menor"),CONCATENATE("R",'Mapa final'!$A$97),"")</f>
        <v/>
      </c>
      <c r="Q28" s="406"/>
      <c r="R28" s="402" t="str">
        <f>IF(AND('Mapa final'!$H$107="Media",'Mapa final'!$L$107="Menor"),CONCATENATE("R",'Mapa final'!$A$107),"")</f>
        <v/>
      </c>
      <c r="S28" s="406"/>
      <c r="T28" s="402" t="str">
        <f>IF(AND('Mapa final'!$H$117="Media",'Mapa final'!$L$117="Menor"),CONCATENATE("R",'Mapa final'!$A$117),"")</f>
        <v/>
      </c>
      <c r="U28" s="406"/>
      <c r="V28" s="417" t="str">
        <f>IF(AND('Mapa final'!$H$97="Media",'Mapa final'!$L$97="Moderado"),CONCATENATE("R",'Mapa final'!$A$97),"")</f>
        <v/>
      </c>
      <c r="W28" s="406"/>
      <c r="X28" s="402" t="str">
        <f>IF(AND('Mapa final'!$H$107="Media",'Mapa final'!$L$107="Moderado"),CONCATENATE("R",'Mapa final'!$A$107),"")</f>
        <v/>
      </c>
      <c r="Y28" s="406"/>
      <c r="Z28" s="402" t="str">
        <f>IF(AND('Mapa final'!$H$117="Media",'Mapa final'!$L$117="Moderado"),CONCATENATE("R",'Mapa final'!$A$117),"")</f>
        <v/>
      </c>
      <c r="AA28" s="406"/>
      <c r="AB28" s="418" t="str">
        <f>IF(AND('Mapa final'!$H$97="Media",'Mapa final'!$L$97="Mayor"),CONCATENATE("R",'Mapa final'!$A$97),"")</f>
        <v/>
      </c>
      <c r="AC28" s="406"/>
      <c r="AD28" s="419" t="str">
        <f>IF(AND('Mapa final'!$H$107="Media",'Mapa final'!$L$107="Mayor"),CONCATENATE("R",'Mapa final'!$A$107),"")</f>
        <v/>
      </c>
      <c r="AE28" s="406"/>
      <c r="AF28" s="419" t="str">
        <f>IF(AND('Mapa final'!$H$117="Media",'Mapa final'!$L$117="Mayor"),CONCATENATE("R",'Mapa final'!$A$117),"")</f>
        <v/>
      </c>
      <c r="AG28" s="406"/>
      <c r="AH28" s="420" t="str">
        <f>IF(AND('Mapa final'!$H$97="Media",'Mapa final'!$L$97="Catastrófico"),CONCATENATE("R",'Mapa final'!$A$97),"")</f>
        <v/>
      </c>
      <c r="AI28" s="406"/>
      <c r="AJ28" s="421" t="str">
        <f>IF(AND('Mapa final'!$H$107="Media",'Mapa final'!$L$107="Catastrófico"),CONCATENATE("R",'Mapa final'!$A$107),"")</f>
        <v/>
      </c>
      <c r="AK28" s="406"/>
      <c r="AL28" s="421" t="str">
        <f>IF(AND('Mapa final'!$H$117="Media",'Mapa final'!$L$117="Catastrófico"),CONCATENATE("R",'Mapa final'!$A$117),"")</f>
        <v/>
      </c>
      <c r="AM28" s="403"/>
      <c r="AN28" s="1"/>
      <c r="AO28" s="330"/>
      <c r="AP28" s="318"/>
      <c r="AQ28" s="318"/>
      <c r="AR28" s="318"/>
      <c r="AS28" s="318"/>
      <c r="AT28" s="319"/>
      <c r="AU28" s="1"/>
      <c r="AV28" s="1"/>
      <c r="AW28" s="1"/>
      <c r="AX28" s="1"/>
      <c r="AY28" s="1"/>
      <c r="AZ28" s="1"/>
      <c r="BA28" s="1"/>
      <c r="BB28" s="1"/>
      <c r="BC28" s="1"/>
      <c r="BD28" s="1"/>
      <c r="BE28" s="1"/>
      <c r="BF28" s="1"/>
      <c r="BG28" s="1"/>
      <c r="BH28" s="1"/>
      <c r="BI28" s="1"/>
    </row>
    <row r="29" spans="1:61" ht="15.75" customHeight="1" x14ac:dyDescent="0.25">
      <c r="A29" s="1"/>
      <c r="B29" s="434"/>
      <c r="C29" s="318"/>
      <c r="D29" s="319"/>
      <c r="E29" s="424"/>
      <c r="F29" s="425"/>
      <c r="G29" s="425"/>
      <c r="H29" s="425"/>
      <c r="I29" s="425"/>
      <c r="J29" s="411"/>
      <c r="K29" s="407"/>
      <c r="L29" s="404"/>
      <c r="M29" s="407"/>
      <c r="N29" s="404"/>
      <c r="O29" s="407"/>
      <c r="P29" s="411"/>
      <c r="Q29" s="407"/>
      <c r="R29" s="404"/>
      <c r="S29" s="407"/>
      <c r="T29" s="404"/>
      <c r="U29" s="407"/>
      <c r="V29" s="411"/>
      <c r="W29" s="407"/>
      <c r="X29" s="404"/>
      <c r="Y29" s="407"/>
      <c r="Z29" s="404"/>
      <c r="AA29" s="407"/>
      <c r="AB29" s="411"/>
      <c r="AC29" s="407"/>
      <c r="AD29" s="404"/>
      <c r="AE29" s="407"/>
      <c r="AF29" s="404"/>
      <c r="AG29" s="407"/>
      <c r="AH29" s="411"/>
      <c r="AI29" s="407"/>
      <c r="AJ29" s="404"/>
      <c r="AK29" s="407"/>
      <c r="AL29" s="404"/>
      <c r="AM29" s="405"/>
      <c r="AN29" s="1"/>
      <c r="AO29" s="442"/>
      <c r="AP29" s="443"/>
      <c r="AQ29" s="443"/>
      <c r="AR29" s="443"/>
      <c r="AS29" s="443"/>
      <c r="AT29" s="444"/>
      <c r="AU29" s="1"/>
      <c r="AV29" s="1"/>
      <c r="AW29" s="1"/>
      <c r="AX29" s="1"/>
      <c r="AY29" s="1"/>
      <c r="AZ29" s="1"/>
      <c r="BA29" s="1"/>
      <c r="BB29" s="1"/>
      <c r="BC29" s="1"/>
      <c r="BD29" s="1"/>
      <c r="BE29" s="1"/>
      <c r="BF29" s="1"/>
      <c r="BG29" s="1"/>
      <c r="BH29" s="1"/>
      <c r="BI29" s="1"/>
    </row>
    <row r="30" spans="1:61" ht="15" customHeight="1" x14ac:dyDescent="0.25">
      <c r="A30" s="1"/>
      <c r="B30" s="434"/>
      <c r="C30" s="318"/>
      <c r="D30" s="319"/>
      <c r="E30" s="422" t="s">
        <v>613</v>
      </c>
      <c r="F30" s="423"/>
      <c r="G30" s="423"/>
      <c r="H30" s="423"/>
      <c r="I30" s="423"/>
      <c r="J30" s="439" t="str">
        <f>IF(AND('Mapa final'!$H$7="Baja",'Mapa final'!$L$7="Leve"),CONCATENATE("R",'Mapa final'!$A$7),"")</f>
        <v/>
      </c>
      <c r="K30" s="409"/>
      <c r="L30" s="440" t="str">
        <f>IF(AND('Mapa final'!$H$17="Baja",'Mapa final'!$L$17="Leve"),CONCATENATE("R",'Mapa final'!$A$17),"")</f>
        <v/>
      </c>
      <c r="M30" s="409"/>
      <c r="N30" s="440" t="str">
        <f>IF(AND('Mapa final'!$H$27="Baja",'Mapa final'!$L$27="Leve"),CONCATENATE("R",'Mapa final'!$A$27),"")</f>
        <v/>
      </c>
      <c r="O30" s="413"/>
      <c r="P30" s="430" t="str">
        <f>IF(AND('Mapa final'!$H$7="Baja",'Mapa final'!$L$7="Menor"),CONCATENATE("R",'Mapa final'!$A$7),"")</f>
        <v/>
      </c>
      <c r="Q30" s="409"/>
      <c r="R30" s="408" t="str">
        <f>IF(AND('Mapa final'!$H$17="Baja",'Mapa final'!$L$17="Menor"),CONCATENATE("R",'Mapa final'!$A$17),"")</f>
        <v/>
      </c>
      <c r="S30" s="409"/>
      <c r="T30" s="408" t="str">
        <f>IF(AND('Mapa final'!$H$27="Baja",'Mapa final'!$L$27="Menor"),CONCATENATE("R",'Mapa final'!$A$27),"")</f>
        <v/>
      </c>
      <c r="U30" s="413"/>
      <c r="V30" s="408" t="str">
        <f>IF(AND('Mapa final'!$H$7="Baja",'Mapa final'!$L$7="Moderado"),CONCATENATE("R",'Mapa final'!$A$7),"")</f>
        <v/>
      </c>
      <c r="W30" s="409"/>
      <c r="X30" s="408" t="str">
        <f>IF(AND('Mapa final'!$H$17="Baja",'Mapa final'!$L$17="Moderado"),CONCATENATE("R",'Mapa final'!$A$17),"")</f>
        <v/>
      </c>
      <c r="Y30" s="409"/>
      <c r="Z30" s="408" t="str">
        <f>IF(AND('Mapa final'!$H$27="Baja",'Mapa final'!$L$27="Moderado"),CONCATENATE("R",'Mapa final'!$A$27),"")</f>
        <v/>
      </c>
      <c r="AA30" s="409"/>
      <c r="AB30" s="410" t="str">
        <f>IF(AND('Mapa final'!$H$7="Baja",'Mapa final'!$L$7="Mayor"),CONCATENATE("R",'Mapa final'!$A$7),"")</f>
        <v/>
      </c>
      <c r="AC30" s="409"/>
      <c r="AD30" s="412" t="str">
        <f>IF(AND('Mapa final'!$H$17="Baja",'Mapa final'!$L$17="Mayor"),CONCATENATE("R",'Mapa final'!$A$17),"")</f>
        <v>R2</v>
      </c>
      <c r="AE30" s="409"/>
      <c r="AF30" s="412" t="str">
        <f>IF(AND('Mapa final'!$H$27="Baja",'Mapa final'!$L$27="Mayor"),CONCATENATE("R",'Mapa final'!$A$27),"")</f>
        <v/>
      </c>
      <c r="AG30" s="413"/>
      <c r="AH30" s="414" t="str">
        <f>IF(AND('Mapa final'!$H$7="Baja",'Mapa final'!$L$7="Catastrófico"),CONCATENATE("R",'Mapa final'!$A$7),"")</f>
        <v/>
      </c>
      <c r="AI30" s="409"/>
      <c r="AJ30" s="415" t="str">
        <f>IF(AND('Mapa final'!$H$17="Baja",'Mapa final'!$L$17="Catastrófico"),CONCATENATE("R",'Mapa final'!$A$17),"")</f>
        <v/>
      </c>
      <c r="AK30" s="409"/>
      <c r="AL30" s="415" t="str">
        <f>IF(AND('Mapa final'!$H$27="Baja",'Mapa final'!$L$27="Catastrófico"),CONCATENATE("R",'Mapa final'!$A$27),"")</f>
        <v/>
      </c>
      <c r="AM30" s="413"/>
      <c r="AN30" s="1"/>
      <c r="AO30" s="445" t="s">
        <v>614</v>
      </c>
      <c r="AP30" s="446"/>
      <c r="AQ30" s="446"/>
      <c r="AR30" s="446"/>
      <c r="AS30" s="446"/>
      <c r="AT30" s="447"/>
      <c r="AU30" s="1"/>
      <c r="AV30" s="1"/>
      <c r="AW30" s="1"/>
      <c r="AX30" s="1"/>
      <c r="AY30" s="1"/>
      <c r="AZ30" s="1"/>
      <c r="BA30" s="1"/>
      <c r="BB30" s="1"/>
      <c r="BC30" s="1"/>
      <c r="BD30" s="1"/>
      <c r="BE30" s="1"/>
      <c r="BF30" s="1"/>
      <c r="BG30" s="1"/>
      <c r="BH30" s="1"/>
      <c r="BI30" s="1"/>
    </row>
    <row r="31" spans="1:61" ht="15" customHeight="1" x14ac:dyDescent="0.25">
      <c r="A31" s="1"/>
      <c r="B31" s="434"/>
      <c r="C31" s="318"/>
      <c r="D31" s="319"/>
      <c r="E31" s="330"/>
      <c r="F31" s="318"/>
      <c r="G31" s="318"/>
      <c r="H31" s="318"/>
      <c r="I31" s="318"/>
      <c r="J31" s="411"/>
      <c r="K31" s="407"/>
      <c r="L31" s="404"/>
      <c r="M31" s="407"/>
      <c r="N31" s="404"/>
      <c r="O31" s="405"/>
      <c r="P31" s="411"/>
      <c r="Q31" s="407"/>
      <c r="R31" s="404"/>
      <c r="S31" s="407"/>
      <c r="T31" s="404"/>
      <c r="U31" s="405"/>
      <c r="V31" s="404"/>
      <c r="W31" s="407"/>
      <c r="X31" s="404"/>
      <c r="Y31" s="407"/>
      <c r="Z31" s="404"/>
      <c r="AA31" s="407"/>
      <c r="AB31" s="411"/>
      <c r="AC31" s="407"/>
      <c r="AD31" s="404"/>
      <c r="AE31" s="407"/>
      <c r="AF31" s="404"/>
      <c r="AG31" s="405"/>
      <c r="AH31" s="411"/>
      <c r="AI31" s="407"/>
      <c r="AJ31" s="404"/>
      <c r="AK31" s="407"/>
      <c r="AL31" s="404"/>
      <c r="AM31" s="405"/>
      <c r="AN31" s="1"/>
      <c r="AO31" s="330"/>
      <c r="AP31" s="318"/>
      <c r="AQ31" s="318"/>
      <c r="AR31" s="318"/>
      <c r="AS31" s="318"/>
      <c r="AT31" s="319"/>
      <c r="AU31" s="1"/>
      <c r="AV31" s="1"/>
      <c r="AW31" s="1"/>
      <c r="AX31" s="1"/>
      <c r="AY31" s="1"/>
      <c r="AZ31" s="1"/>
      <c r="BA31" s="1"/>
      <c r="BB31" s="1"/>
      <c r="BC31" s="1"/>
      <c r="BD31" s="1"/>
      <c r="BE31" s="1"/>
      <c r="BF31" s="1"/>
      <c r="BG31" s="1"/>
      <c r="BH31" s="1"/>
      <c r="BI31" s="1"/>
    </row>
    <row r="32" spans="1:61" ht="15" customHeight="1" x14ac:dyDescent="0.25">
      <c r="A32" s="1"/>
      <c r="B32" s="434"/>
      <c r="C32" s="318"/>
      <c r="D32" s="319"/>
      <c r="E32" s="330"/>
      <c r="F32" s="318"/>
      <c r="G32" s="318"/>
      <c r="H32" s="318"/>
      <c r="I32" s="318"/>
      <c r="J32" s="438" t="str">
        <f>IF(AND('Mapa final'!$H$37="Baja",'Mapa final'!$L$37="Leve"),CONCATENATE("R",'Mapa final'!$A$37),"")</f>
        <v/>
      </c>
      <c r="K32" s="406"/>
      <c r="L32" s="416" t="str">
        <f>IF(AND('Mapa final'!$H$47="Baja",'Mapa final'!$L$47="Leve"),CONCATENATE("R",'Mapa final'!$A$37),"")</f>
        <v/>
      </c>
      <c r="M32" s="406"/>
      <c r="N32" s="416" t="str">
        <f>IF(AND('Mapa final'!$H$57="Baja",'Mapa final'!$L$57="Leve"),CONCATENATE("R",'Mapa final'!$A$57),"")</f>
        <v/>
      </c>
      <c r="O32" s="403"/>
      <c r="P32" s="417" t="str">
        <f>IF(AND('Mapa final'!$H$37="Baja",'Mapa final'!$L$37="Menor"),CONCATENATE("R",'Mapa final'!$A$37),"")</f>
        <v/>
      </c>
      <c r="Q32" s="406"/>
      <c r="R32" s="402" t="str">
        <f>IF(AND('Mapa final'!$H$47="Baja",'Mapa final'!$L$47="Menor"),CONCATENATE("R",'Mapa final'!$A$47),"")</f>
        <v/>
      </c>
      <c r="S32" s="406"/>
      <c r="T32" s="402" t="str">
        <f>IF(AND('Mapa final'!$H$57="Baja",'Mapa final'!$L$57="Menor"),CONCATENATE("R",'Mapa final'!$A$57),"")</f>
        <v/>
      </c>
      <c r="U32" s="403"/>
      <c r="V32" s="402" t="str">
        <f>IF(AND('Mapa final'!$H$37="Baja",'Mapa final'!$L$37="Moderado"),CONCATENATE("R",'Mapa final'!$A$37),"")</f>
        <v/>
      </c>
      <c r="W32" s="406"/>
      <c r="X32" s="402" t="str">
        <f>IF(AND('Mapa final'!$H$47="Baja",'Mapa final'!$L$47="Moderado"),CONCATENATE("R",'Mapa final'!$A$47),"")</f>
        <v/>
      </c>
      <c r="Y32" s="406"/>
      <c r="Z32" s="402" t="str">
        <f>IF(AND('Mapa final'!$H$57="Baja",'Mapa final'!$L$57="Moderado"),CONCATENATE("R",'Mapa final'!$A$57),"")</f>
        <v/>
      </c>
      <c r="AA32" s="406"/>
      <c r="AB32" s="418" t="str">
        <f>IF(AND('Mapa final'!$H$37="Baja",'Mapa final'!$L$37="Mayor"),CONCATENATE("R",'Mapa final'!$A$37),"")</f>
        <v/>
      </c>
      <c r="AC32" s="406"/>
      <c r="AD32" s="419" t="str">
        <f>IF(AND('Mapa final'!$H$47="Baja",'Mapa final'!$L$47="Mayor"),CONCATENATE("R",'Mapa final'!$A$47),"")</f>
        <v>R5</v>
      </c>
      <c r="AE32" s="406"/>
      <c r="AF32" s="419" t="str">
        <f>IF(AND('Mapa final'!$H$57="Baja",'Mapa final'!$L$57="Mayor"),CONCATENATE("R",'Mapa final'!$A$57),"")</f>
        <v/>
      </c>
      <c r="AG32" s="403"/>
      <c r="AH32" s="420" t="str">
        <f>IF(AND('Mapa final'!$H$37="Baja",'Mapa final'!$L$37="Catastrófico"),CONCATENATE("R",'Mapa final'!$A$37),"")</f>
        <v/>
      </c>
      <c r="AI32" s="406"/>
      <c r="AJ32" s="421" t="str">
        <f>IF(AND('Mapa final'!$H$47="Baja",'Mapa final'!$L$47="Catastrófico"),CONCATENATE("R",'Mapa final'!$A$47),"")</f>
        <v/>
      </c>
      <c r="AK32" s="406"/>
      <c r="AL32" s="421" t="str">
        <f>IF(AND('Mapa final'!$H$57="Baja",'Mapa final'!$L$57="Catastrófico"),CONCATENATE("R",'Mapa final'!$A$57),"")</f>
        <v/>
      </c>
      <c r="AM32" s="403"/>
      <c r="AN32" s="1"/>
      <c r="AO32" s="330"/>
      <c r="AP32" s="318"/>
      <c r="AQ32" s="318"/>
      <c r="AR32" s="318"/>
      <c r="AS32" s="318"/>
      <c r="AT32" s="319"/>
      <c r="AU32" s="1"/>
      <c r="AV32" s="1"/>
      <c r="AW32" s="1"/>
      <c r="AX32" s="1"/>
      <c r="AY32" s="1"/>
      <c r="AZ32" s="1"/>
      <c r="BA32" s="1"/>
      <c r="BB32" s="1"/>
      <c r="BC32" s="1"/>
      <c r="BD32" s="1"/>
      <c r="BE32" s="1"/>
      <c r="BF32" s="1"/>
      <c r="BG32" s="1"/>
      <c r="BH32" s="1"/>
      <c r="BI32" s="1"/>
    </row>
    <row r="33" spans="1:61" ht="15" customHeight="1" x14ac:dyDescent="0.25">
      <c r="A33" s="1"/>
      <c r="B33" s="434"/>
      <c r="C33" s="318"/>
      <c r="D33" s="319"/>
      <c r="E33" s="330"/>
      <c r="F33" s="318"/>
      <c r="G33" s="318"/>
      <c r="H33" s="318"/>
      <c r="I33" s="318"/>
      <c r="J33" s="411"/>
      <c r="K33" s="407"/>
      <c r="L33" s="404"/>
      <c r="M33" s="407"/>
      <c r="N33" s="404"/>
      <c r="O33" s="405"/>
      <c r="P33" s="411"/>
      <c r="Q33" s="407"/>
      <c r="R33" s="404"/>
      <c r="S33" s="407"/>
      <c r="T33" s="404"/>
      <c r="U33" s="405"/>
      <c r="V33" s="404"/>
      <c r="W33" s="407"/>
      <c r="X33" s="404"/>
      <c r="Y33" s="407"/>
      <c r="Z33" s="404"/>
      <c r="AA33" s="407"/>
      <c r="AB33" s="411"/>
      <c r="AC33" s="407"/>
      <c r="AD33" s="404"/>
      <c r="AE33" s="407"/>
      <c r="AF33" s="404"/>
      <c r="AG33" s="405"/>
      <c r="AH33" s="411"/>
      <c r="AI33" s="407"/>
      <c r="AJ33" s="404"/>
      <c r="AK33" s="407"/>
      <c r="AL33" s="404"/>
      <c r="AM33" s="405"/>
      <c r="AN33" s="1"/>
      <c r="AO33" s="330"/>
      <c r="AP33" s="318"/>
      <c r="AQ33" s="318"/>
      <c r="AR33" s="318"/>
      <c r="AS33" s="318"/>
      <c r="AT33" s="319"/>
      <c r="AU33" s="1"/>
      <c r="AV33" s="1"/>
      <c r="AW33" s="1"/>
      <c r="AX33" s="1"/>
      <c r="AY33" s="1"/>
      <c r="AZ33" s="1"/>
      <c r="BA33" s="1"/>
      <c r="BB33" s="1"/>
      <c r="BC33" s="1"/>
      <c r="BD33" s="1"/>
      <c r="BE33" s="1"/>
      <c r="BF33" s="1"/>
      <c r="BG33" s="1"/>
      <c r="BH33" s="1"/>
      <c r="BI33" s="1"/>
    </row>
    <row r="34" spans="1:61" ht="15" customHeight="1" x14ac:dyDescent="0.25">
      <c r="A34" s="1"/>
      <c r="B34" s="434"/>
      <c r="C34" s="318"/>
      <c r="D34" s="319"/>
      <c r="E34" s="330"/>
      <c r="F34" s="318"/>
      <c r="G34" s="318"/>
      <c r="H34" s="318"/>
      <c r="I34" s="318"/>
      <c r="J34" s="438" t="str">
        <f>IF(AND('Mapa final'!$H$67="Baja",'Mapa final'!$L$67="Leve"),CONCATENATE("R",'Mapa final'!$A$67),"")</f>
        <v/>
      </c>
      <c r="K34" s="406"/>
      <c r="L34" s="416" t="str">
        <f>IF(AND('Mapa final'!$H$77="Baja",'Mapa final'!$L$77="Leve"),CONCATENATE("R",'Mapa final'!$A$77),"")</f>
        <v/>
      </c>
      <c r="M34" s="406"/>
      <c r="N34" s="416" t="str">
        <f>IF(AND('Mapa final'!$H$87="Baja",'Mapa final'!$L$87="Leve"),CONCATENATE("R",'Mapa final'!$A$87),"")</f>
        <v/>
      </c>
      <c r="O34" s="403"/>
      <c r="P34" s="417" t="str">
        <f>IF(AND('Mapa final'!$H$67="Baja",'Mapa final'!$L$67="Menor"),CONCATENATE("R",'Mapa final'!$A$67),"")</f>
        <v/>
      </c>
      <c r="Q34" s="406"/>
      <c r="R34" s="402" t="str">
        <f>IF(AND('Mapa final'!$H$77="Baja",'Mapa final'!$L$77="Menor"),CONCATENATE("R",'Mapa final'!$A$77),"")</f>
        <v/>
      </c>
      <c r="S34" s="406"/>
      <c r="T34" s="402" t="str">
        <f>IF(AND('Mapa final'!$H$87="Baja",'Mapa final'!$L$87="Menor"),CONCATENATE("R",'Mapa final'!$A$87),"")</f>
        <v/>
      </c>
      <c r="U34" s="403"/>
      <c r="V34" s="402" t="str">
        <f>IF(AND('Mapa final'!$H$67="Baja",'Mapa final'!$L$67="Moderado"),CONCATENATE("R",'Mapa final'!$A$67),"")</f>
        <v/>
      </c>
      <c r="W34" s="406"/>
      <c r="X34" s="402" t="str">
        <f>IF(AND('Mapa final'!$H$77="Baja",'Mapa final'!$L$77="Moderado"),CONCATENATE("R",'Mapa final'!$A$77),"")</f>
        <v/>
      </c>
      <c r="Y34" s="406"/>
      <c r="Z34" s="402" t="str">
        <f>IF(AND('Mapa final'!$H$87="Baja",'Mapa final'!$L$87="Moderado"),CONCATENATE("R",'Mapa final'!$A$87),"")</f>
        <v>R9</v>
      </c>
      <c r="AA34" s="406"/>
      <c r="AB34" s="418" t="str">
        <f>IF(AND('Mapa final'!$H$67="Baja",'Mapa final'!$L$67="Mayor"),CONCATENATE("R",'Mapa final'!$A$67),"")</f>
        <v/>
      </c>
      <c r="AC34" s="406"/>
      <c r="AD34" s="419" t="str">
        <f>IF(AND('Mapa final'!$H$77="Baja",'Mapa final'!$L$77="Mayor"),CONCATENATE("R",'Mapa final'!$A$77),"")</f>
        <v>R8</v>
      </c>
      <c r="AE34" s="406"/>
      <c r="AF34" s="419" t="str">
        <f>IF(AND('Mapa final'!$H$87="Baja",'Mapa final'!$L$87="Mayor"),CONCATENATE("R",'Mapa final'!$A$87),"")</f>
        <v/>
      </c>
      <c r="AG34" s="403"/>
      <c r="AH34" s="420" t="str">
        <f>IF(AND('Mapa final'!$H$67="Baja",'Mapa final'!$L$67="Catastrófico"),CONCATENATE("R",'Mapa final'!$A$67),"")</f>
        <v/>
      </c>
      <c r="AI34" s="406"/>
      <c r="AJ34" s="421" t="str">
        <f>IF(AND('Mapa final'!$H$77="Baja",'Mapa final'!$L$77="Catastrófico"),CONCATENATE("R",'Mapa final'!$A$77),"")</f>
        <v/>
      </c>
      <c r="AK34" s="406"/>
      <c r="AL34" s="421" t="str">
        <f>IF(AND('Mapa final'!$H$87="Baja",'Mapa final'!$L$87="Catastrófico"),CONCATENATE("R",'Mapa final'!$A$87),"")</f>
        <v/>
      </c>
      <c r="AM34" s="403"/>
      <c r="AN34" s="1"/>
      <c r="AO34" s="330"/>
      <c r="AP34" s="318"/>
      <c r="AQ34" s="318"/>
      <c r="AR34" s="318"/>
      <c r="AS34" s="318"/>
      <c r="AT34" s="319"/>
      <c r="AU34" s="1"/>
      <c r="AV34" s="1"/>
      <c r="AW34" s="1"/>
      <c r="AX34" s="1"/>
      <c r="AY34" s="1"/>
      <c r="AZ34" s="1"/>
      <c r="BA34" s="1"/>
      <c r="BB34" s="1"/>
      <c r="BC34" s="1"/>
      <c r="BD34" s="1"/>
      <c r="BE34" s="1"/>
      <c r="BF34" s="1"/>
      <c r="BG34" s="1"/>
      <c r="BH34" s="1"/>
      <c r="BI34" s="1"/>
    </row>
    <row r="35" spans="1:61" ht="15" customHeight="1" x14ac:dyDescent="0.25">
      <c r="A35" s="1"/>
      <c r="B35" s="434"/>
      <c r="C35" s="318"/>
      <c r="D35" s="319"/>
      <c r="E35" s="330"/>
      <c r="F35" s="318"/>
      <c r="G35" s="318"/>
      <c r="H35" s="318"/>
      <c r="I35" s="318"/>
      <c r="J35" s="411"/>
      <c r="K35" s="407"/>
      <c r="L35" s="404"/>
      <c r="M35" s="407"/>
      <c r="N35" s="404"/>
      <c r="O35" s="405"/>
      <c r="P35" s="411"/>
      <c r="Q35" s="407"/>
      <c r="R35" s="404"/>
      <c r="S35" s="407"/>
      <c r="T35" s="404"/>
      <c r="U35" s="405"/>
      <c r="V35" s="404"/>
      <c r="W35" s="407"/>
      <c r="X35" s="404"/>
      <c r="Y35" s="407"/>
      <c r="Z35" s="404"/>
      <c r="AA35" s="407"/>
      <c r="AB35" s="411"/>
      <c r="AC35" s="407"/>
      <c r="AD35" s="404"/>
      <c r="AE35" s="407"/>
      <c r="AF35" s="404"/>
      <c r="AG35" s="405"/>
      <c r="AH35" s="411"/>
      <c r="AI35" s="407"/>
      <c r="AJ35" s="404"/>
      <c r="AK35" s="407"/>
      <c r="AL35" s="404"/>
      <c r="AM35" s="405"/>
      <c r="AN35" s="1"/>
      <c r="AO35" s="330"/>
      <c r="AP35" s="318"/>
      <c r="AQ35" s="318"/>
      <c r="AR35" s="318"/>
      <c r="AS35" s="318"/>
      <c r="AT35" s="319"/>
      <c r="AU35" s="1"/>
      <c r="AV35" s="1"/>
      <c r="AW35" s="1"/>
      <c r="AX35" s="1"/>
      <c r="AY35" s="1"/>
      <c r="AZ35" s="1"/>
      <c r="BA35" s="1"/>
      <c r="BB35" s="1"/>
      <c r="BC35" s="1"/>
      <c r="BD35" s="1"/>
      <c r="BE35" s="1"/>
      <c r="BF35" s="1"/>
      <c r="BG35" s="1"/>
      <c r="BH35" s="1"/>
      <c r="BI35" s="1"/>
    </row>
    <row r="36" spans="1:61" ht="15" customHeight="1" x14ac:dyDescent="0.25">
      <c r="A36" s="1"/>
      <c r="B36" s="434"/>
      <c r="C36" s="318"/>
      <c r="D36" s="319"/>
      <c r="E36" s="330"/>
      <c r="F36" s="318"/>
      <c r="G36" s="318"/>
      <c r="H36" s="318"/>
      <c r="I36" s="318"/>
      <c r="J36" s="438" t="str">
        <f>IF(AND('Mapa final'!$H$97="Baja",'Mapa final'!$L$97="Leve"),CONCATENATE("R",'Mapa final'!$A$97),"")</f>
        <v/>
      </c>
      <c r="K36" s="406"/>
      <c r="L36" s="416" t="str">
        <f>IF(AND('Mapa final'!$H$107="Baja",'Mapa final'!$L$107="Leve"),CONCATENATE("R",'Mapa final'!$A$107),"")</f>
        <v/>
      </c>
      <c r="M36" s="406"/>
      <c r="N36" s="416" t="str">
        <f>IF(AND('Mapa final'!$H$117="Baja",'Mapa final'!$L$117="Leve"),CONCATENATE("R",'Mapa final'!$A$117),"")</f>
        <v/>
      </c>
      <c r="O36" s="403"/>
      <c r="P36" s="417" t="str">
        <f>IF(AND('Mapa final'!$H$97="Baja",'Mapa final'!$L$97="Menor"),CONCATENATE("R",'Mapa final'!$A$97),"")</f>
        <v/>
      </c>
      <c r="Q36" s="406"/>
      <c r="R36" s="402" t="str">
        <f>IF(AND('Mapa final'!$H$107="Baja",'Mapa final'!$L$107="Menor"),CONCATENATE("R",'Mapa final'!$A$107),"")</f>
        <v/>
      </c>
      <c r="S36" s="406"/>
      <c r="T36" s="402" t="str">
        <f>IF(AND('Mapa final'!$H$117="Baja",'Mapa final'!$L$117="Menor"),CONCATENATE("R",'Mapa final'!$A$117),"")</f>
        <v/>
      </c>
      <c r="U36" s="403"/>
      <c r="V36" s="402" t="str">
        <f>IF(AND('Mapa final'!$H$97="Baja",'Mapa final'!$L$97="Moderado"),CONCATENATE("R",'Mapa final'!$A$97),"")</f>
        <v/>
      </c>
      <c r="W36" s="406"/>
      <c r="X36" s="402" t="str">
        <f>IF(AND('Mapa final'!$H$107="Baja",'Mapa final'!$L$107="Moderado"),CONCATENATE("R",'Mapa final'!$A$107),"")</f>
        <v/>
      </c>
      <c r="Y36" s="406"/>
      <c r="Z36" s="402" t="str">
        <f>IF(AND('Mapa final'!$H$117="Baja",'Mapa final'!$L$117="Moderado"),CONCATENATE("R",'Mapa final'!$A$117),"")</f>
        <v/>
      </c>
      <c r="AA36" s="406"/>
      <c r="AB36" s="418" t="str">
        <f>IF(AND('Mapa final'!$H$97="Baja",'Mapa final'!$L$97="Mayor"),CONCATENATE("R",'Mapa final'!$A$97),"")</f>
        <v/>
      </c>
      <c r="AC36" s="406"/>
      <c r="AD36" s="419" t="str">
        <f>IF(AND('Mapa final'!$H$107="Baja",'Mapa final'!$L$107="Mayor"),CONCATENATE("R",'Mapa final'!$A$107),"")</f>
        <v/>
      </c>
      <c r="AE36" s="406"/>
      <c r="AF36" s="419" t="str">
        <f>IF(AND('Mapa final'!$H$117="Baja",'Mapa final'!$L$117="Mayor"),CONCATENATE("R",'Mapa final'!$A$117),"")</f>
        <v/>
      </c>
      <c r="AG36" s="403"/>
      <c r="AH36" s="420" t="str">
        <f>IF(AND('Mapa final'!$H$97="Baja",'Mapa final'!$L$97="Catastrófico"),CONCATENATE("R",'Mapa final'!$A$97),"")</f>
        <v/>
      </c>
      <c r="AI36" s="406"/>
      <c r="AJ36" s="421" t="str">
        <f>IF(AND('Mapa final'!$H$107="Baja",'Mapa final'!$L$107="Catastrófico"),CONCATENATE("R",'Mapa final'!$A$107),"")</f>
        <v/>
      </c>
      <c r="AK36" s="406"/>
      <c r="AL36" s="421" t="str">
        <f>IF(AND('Mapa final'!$H$117="Baja",'Mapa final'!$L$117="Catastrófico"),CONCATENATE("R",'Mapa final'!$A$117),"")</f>
        <v/>
      </c>
      <c r="AM36" s="403"/>
      <c r="AN36" s="1"/>
      <c r="AO36" s="330"/>
      <c r="AP36" s="318"/>
      <c r="AQ36" s="318"/>
      <c r="AR36" s="318"/>
      <c r="AS36" s="318"/>
      <c r="AT36" s="319"/>
      <c r="AU36" s="1"/>
      <c r="AV36" s="1"/>
      <c r="AW36" s="1"/>
      <c r="AX36" s="1"/>
      <c r="AY36" s="1"/>
      <c r="AZ36" s="1"/>
      <c r="BA36" s="1"/>
      <c r="BB36" s="1"/>
      <c r="BC36" s="1"/>
      <c r="BD36" s="1"/>
      <c r="BE36" s="1"/>
      <c r="BF36" s="1"/>
      <c r="BG36" s="1"/>
      <c r="BH36" s="1"/>
      <c r="BI36" s="1"/>
    </row>
    <row r="37" spans="1:61" ht="15.75" customHeight="1" x14ac:dyDescent="0.25">
      <c r="A37" s="1"/>
      <c r="B37" s="434"/>
      <c r="C37" s="318"/>
      <c r="D37" s="319"/>
      <c r="E37" s="424"/>
      <c r="F37" s="425"/>
      <c r="G37" s="425"/>
      <c r="H37" s="425"/>
      <c r="I37" s="425"/>
      <c r="J37" s="424"/>
      <c r="K37" s="429"/>
      <c r="L37" s="428"/>
      <c r="M37" s="429"/>
      <c r="N37" s="428"/>
      <c r="O37" s="427"/>
      <c r="P37" s="424"/>
      <c r="Q37" s="429"/>
      <c r="R37" s="428"/>
      <c r="S37" s="429"/>
      <c r="T37" s="428"/>
      <c r="U37" s="427"/>
      <c r="V37" s="404"/>
      <c r="W37" s="407"/>
      <c r="X37" s="404"/>
      <c r="Y37" s="407"/>
      <c r="Z37" s="404"/>
      <c r="AA37" s="407"/>
      <c r="AB37" s="424"/>
      <c r="AC37" s="429"/>
      <c r="AD37" s="428"/>
      <c r="AE37" s="429"/>
      <c r="AF37" s="428"/>
      <c r="AG37" s="427"/>
      <c r="AH37" s="411"/>
      <c r="AI37" s="407"/>
      <c r="AJ37" s="404"/>
      <c r="AK37" s="407"/>
      <c r="AL37" s="404"/>
      <c r="AM37" s="405"/>
      <c r="AN37" s="1"/>
      <c r="AO37" s="424"/>
      <c r="AP37" s="425"/>
      <c r="AQ37" s="425"/>
      <c r="AR37" s="425"/>
      <c r="AS37" s="425"/>
      <c r="AT37" s="427"/>
      <c r="AU37" s="1"/>
      <c r="AV37" s="1"/>
      <c r="AW37" s="1"/>
      <c r="AX37" s="1"/>
      <c r="AY37" s="1"/>
      <c r="AZ37" s="1"/>
      <c r="BA37" s="1"/>
      <c r="BB37" s="1"/>
      <c r="BC37" s="1"/>
      <c r="BD37" s="1"/>
      <c r="BE37" s="1"/>
      <c r="BF37" s="1"/>
      <c r="BG37" s="1"/>
      <c r="BH37" s="1"/>
      <c r="BI37" s="1"/>
    </row>
    <row r="38" spans="1:61" ht="15" customHeight="1" x14ac:dyDescent="0.25">
      <c r="A38" s="1"/>
      <c r="B38" s="434"/>
      <c r="C38" s="318"/>
      <c r="D38" s="319"/>
      <c r="E38" s="422" t="s">
        <v>615</v>
      </c>
      <c r="F38" s="423"/>
      <c r="G38" s="423"/>
      <c r="H38" s="423"/>
      <c r="I38" s="423"/>
      <c r="J38" s="438" t="str">
        <f>IF(AND('Mapa final'!$H$7="Muy Baja",'Mapa final'!$L$7="Leve"),CONCATENATE("R",'Mapa final'!$A$7),"")</f>
        <v/>
      </c>
      <c r="K38" s="406"/>
      <c r="L38" s="416" t="str">
        <f>IF(AND('Mapa final'!$H$17="Muy Baja",'Mapa final'!$L$17="Leve"),CONCATENATE("R",'Mapa final'!$A$17),"")</f>
        <v/>
      </c>
      <c r="M38" s="406"/>
      <c r="N38" s="416" t="str">
        <f>IF(AND('Mapa final'!$H$27="Muy Baja",'Mapa final'!$L$27="Leve"),CONCATENATE("R",'Mapa final'!$A$27),"")</f>
        <v/>
      </c>
      <c r="O38" s="406"/>
      <c r="P38" s="430" t="str">
        <f>IF(AND('Mapa final'!$H$7="Muy Baja",'Mapa final'!$L$7="Menor"),CONCATENATE("R",'Mapa final'!$A$7),"")</f>
        <v/>
      </c>
      <c r="Q38" s="409"/>
      <c r="R38" s="408" t="str">
        <f>IF(AND('Mapa final'!$H$17="Muy Baja",'Mapa final'!$L$17="Menor"),CONCATENATE("R",'Mapa final'!$A$17),"")</f>
        <v/>
      </c>
      <c r="S38" s="409"/>
      <c r="T38" s="408" t="str">
        <f>IF(AND('Mapa final'!$H$27="Muy Baja",'Mapa final'!$L$27="Menor"),CONCATENATE("R",'Mapa final'!$A$27),"")</f>
        <v/>
      </c>
      <c r="U38" s="409"/>
      <c r="V38" s="430" t="str">
        <f>IF(AND('Mapa final'!$H$7="Muy Baja",'Mapa final'!$L$7="Moderado"),CONCATENATE("R",'Mapa final'!$A$7),"")</f>
        <v/>
      </c>
      <c r="W38" s="409"/>
      <c r="X38" s="408" t="str">
        <f>IF(AND('Mapa final'!$H$17="Muy Baja",'Mapa final'!$L$17="Moderado"),CONCATENATE("R",'Mapa final'!$A$17),"")</f>
        <v/>
      </c>
      <c r="Y38" s="409"/>
      <c r="Z38" s="408" t="str">
        <f>IF(AND('Mapa final'!$H$27="Muy Baja",'Mapa final'!$L$27="Moderado"),CONCATENATE("R",'Mapa final'!$A$27),"")</f>
        <v/>
      </c>
      <c r="AA38" s="409"/>
      <c r="AB38" s="410" t="str">
        <f>IF(AND('Mapa final'!$H$7="Muy Baja",'Mapa final'!$L$7="Mayor"),CONCATENATE("R",'Mapa final'!$A$7),"")</f>
        <v/>
      </c>
      <c r="AC38" s="409"/>
      <c r="AD38" s="412" t="str">
        <f>IF(AND('Mapa final'!$H$17="Muy Baja",'Mapa final'!$L$17="Mayor"),CONCATENATE("R",'Mapa final'!$A$17),"")</f>
        <v/>
      </c>
      <c r="AE38" s="409"/>
      <c r="AF38" s="412" t="str">
        <f>IF(AND('Mapa final'!$H$27="Muy Baja",'Mapa final'!$L$27="Mayor"),CONCATENATE("R",'Mapa final'!$A$27),"")</f>
        <v/>
      </c>
      <c r="AG38" s="413"/>
      <c r="AH38" s="414" t="str">
        <f>IF(AND('Mapa final'!$H$7="Muy Baja",'Mapa final'!$L$7="Catastrófico"),CONCATENATE("R",'Mapa final'!$A$7),"")</f>
        <v/>
      </c>
      <c r="AI38" s="409"/>
      <c r="AJ38" s="415" t="str">
        <f>IF(AND('Mapa final'!$H$17="Muy Baja",'Mapa final'!$L$17="Catastrófico"),CONCATENATE("R",'Mapa final'!$A$17),"")</f>
        <v/>
      </c>
      <c r="AK38" s="409"/>
      <c r="AL38" s="415" t="str">
        <f>IF(AND('Mapa final'!$H$27="Muy Baja",'Mapa final'!$L$27="Catastrófico"),CONCATENATE("R",'Mapa final'!$A$27),"")</f>
        <v/>
      </c>
      <c r="AM38" s="413"/>
      <c r="AN38" s="1"/>
      <c r="AO38" s="1"/>
      <c r="AP38" s="1"/>
      <c r="AQ38" s="1"/>
      <c r="AR38" s="1"/>
      <c r="AS38" s="1"/>
      <c r="AT38" s="1"/>
      <c r="AU38" s="1"/>
      <c r="AV38" s="1"/>
      <c r="AW38" s="1"/>
      <c r="AX38" s="1"/>
      <c r="AY38" s="1"/>
      <c r="AZ38" s="1"/>
      <c r="BA38" s="1"/>
      <c r="BB38" s="1"/>
      <c r="BC38" s="1"/>
      <c r="BD38" s="1"/>
      <c r="BE38" s="1"/>
      <c r="BF38" s="1"/>
      <c r="BG38" s="1"/>
      <c r="BH38" s="1"/>
      <c r="BI38" s="1"/>
    </row>
    <row r="39" spans="1:61" ht="15" customHeight="1" x14ac:dyDescent="0.25">
      <c r="A39" s="1"/>
      <c r="B39" s="434"/>
      <c r="C39" s="318"/>
      <c r="D39" s="319"/>
      <c r="E39" s="330"/>
      <c r="F39" s="318"/>
      <c r="G39" s="318"/>
      <c r="H39" s="318"/>
      <c r="I39" s="318"/>
      <c r="J39" s="411"/>
      <c r="K39" s="407"/>
      <c r="L39" s="404"/>
      <c r="M39" s="407"/>
      <c r="N39" s="404"/>
      <c r="O39" s="407"/>
      <c r="P39" s="411"/>
      <c r="Q39" s="407"/>
      <c r="R39" s="404"/>
      <c r="S39" s="407"/>
      <c r="T39" s="404"/>
      <c r="U39" s="407"/>
      <c r="V39" s="411"/>
      <c r="W39" s="407"/>
      <c r="X39" s="404"/>
      <c r="Y39" s="407"/>
      <c r="Z39" s="404"/>
      <c r="AA39" s="407"/>
      <c r="AB39" s="411"/>
      <c r="AC39" s="407"/>
      <c r="AD39" s="404"/>
      <c r="AE39" s="407"/>
      <c r="AF39" s="404"/>
      <c r="AG39" s="405"/>
      <c r="AH39" s="411"/>
      <c r="AI39" s="407"/>
      <c r="AJ39" s="404"/>
      <c r="AK39" s="407"/>
      <c r="AL39" s="404"/>
      <c r="AM39" s="405"/>
      <c r="AN39" s="1"/>
      <c r="AO39" s="1"/>
      <c r="AP39" s="1"/>
      <c r="AQ39" s="1"/>
      <c r="AR39" s="1"/>
      <c r="AS39" s="1"/>
      <c r="AT39" s="1"/>
      <c r="AU39" s="1"/>
      <c r="AV39" s="1"/>
      <c r="AW39" s="1"/>
      <c r="AX39" s="1"/>
      <c r="AY39" s="1"/>
      <c r="AZ39" s="1"/>
      <c r="BA39" s="1"/>
      <c r="BB39" s="1"/>
      <c r="BC39" s="1"/>
      <c r="BD39" s="1"/>
      <c r="BE39" s="1"/>
      <c r="BF39" s="1"/>
      <c r="BG39" s="1"/>
      <c r="BH39" s="1"/>
      <c r="BI39" s="1"/>
    </row>
    <row r="40" spans="1:61" ht="15" customHeight="1" x14ac:dyDescent="0.25">
      <c r="A40" s="1"/>
      <c r="B40" s="434"/>
      <c r="C40" s="318"/>
      <c r="D40" s="319"/>
      <c r="E40" s="330"/>
      <c r="F40" s="318"/>
      <c r="G40" s="318"/>
      <c r="H40" s="318"/>
      <c r="I40" s="318"/>
      <c r="J40" s="438" t="str">
        <f>IF(AND('Mapa final'!$H$37="Muy Baja",'Mapa final'!$L$37="Leve"),CONCATENATE("R",'Mapa final'!$A$37),"")</f>
        <v/>
      </c>
      <c r="K40" s="406"/>
      <c r="L40" s="416" t="str">
        <f>IF(AND('Mapa final'!$H$47="Muy Baja",'Mapa final'!$L$47="Leve"),CONCATENATE("R",'Mapa final'!$A$47),"")</f>
        <v/>
      </c>
      <c r="M40" s="406"/>
      <c r="N40" s="416" t="str">
        <f>IF(AND('Mapa final'!$H$57="Muy Baja",'Mapa final'!$L$57="Leve"),CONCATENATE("R",'Mapa final'!$A$57),"")</f>
        <v/>
      </c>
      <c r="O40" s="406"/>
      <c r="P40" s="417" t="str">
        <f>IF(AND('Mapa final'!$H$37="Muy Baja",'Mapa final'!$L$37="Menor"),CONCATENATE("R",'Mapa final'!$A$37),"")</f>
        <v/>
      </c>
      <c r="Q40" s="406"/>
      <c r="R40" s="402" t="str">
        <f>IF(AND('Mapa final'!$H$47="Muy Baja",'Mapa final'!$L$47="Menor"),CONCATENATE("R",'Mapa final'!$A$47),"")</f>
        <v/>
      </c>
      <c r="S40" s="406"/>
      <c r="T40" s="402" t="str">
        <f>IF(AND('Mapa final'!$H$57="Muy Baja",'Mapa final'!$L$57="Menor"),CONCATENATE("R",'Mapa final'!$A$57),"")</f>
        <v/>
      </c>
      <c r="U40" s="406"/>
      <c r="V40" s="417" t="str">
        <f>IF(AND('Mapa final'!$H$37="Muy Baja",'Mapa final'!$L$37="Moderado"),CONCATENATE("R",'Mapa final'!$A$37),"")</f>
        <v/>
      </c>
      <c r="W40" s="406"/>
      <c r="X40" s="402" t="str">
        <f>IF(AND('Mapa final'!$H$47="Muy Baja",'Mapa final'!$L$47="Moderado"),CONCATENATE("R",'Mapa final'!$A$47),"")</f>
        <v/>
      </c>
      <c r="Y40" s="406"/>
      <c r="Z40" s="402" t="str">
        <f>IF(AND('Mapa final'!$H$57="Muy Baja",'Mapa final'!$L$57="Moderado"),CONCATENATE("R",'Mapa final'!$A$57),"")</f>
        <v/>
      </c>
      <c r="AA40" s="406"/>
      <c r="AB40" s="418" t="str">
        <f>IF(AND('Mapa final'!$H$37="Muy Baja",'Mapa final'!$L$37="Mayor"),CONCATENATE("R",'Mapa final'!$A$37),"")</f>
        <v/>
      </c>
      <c r="AC40" s="406"/>
      <c r="AD40" s="419" t="str">
        <f>IF(AND('Mapa final'!$H$47="Muy Baja",'Mapa final'!$L$47="Mayor"),CONCATENATE("R",'Mapa final'!$A$47),"")</f>
        <v/>
      </c>
      <c r="AE40" s="406"/>
      <c r="AF40" s="419" t="str">
        <f>IF(AND('Mapa final'!$H$57="Muy Baja",'Mapa final'!$L$57="Mayor"),CONCATENATE("R",'Mapa final'!$A$57),"")</f>
        <v/>
      </c>
      <c r="AG40" s="403"/>
      <c r="AH40" s="420" t="str">
        <f>IF(AND('Mapa final'!$H$37="Muy Baja",'Mapa final'!$L$37="Catastrófico"),CONCATENATE("R",'Mapa final'!$A$37),"")</f>
        <v/>
      </c>
      <c r="AI40" s="406"/>
      <c r="AJ40" s="421" t="str">
        <f>IF(AND('Mapa final'!$H$47="Muy Baja",'Mapa final'!$L$47="Catastrófico"),CONCATENATE("R",'Mapa final'!$A$47),"")</f>
        <v/>
      </c>
      <c r="AK40" s="406"/>
      <c r="AL40" s="421" t="str">
        <f>IF(AND('Mapa final'!$H$57="Muy Baja",'Mapa final'!$L$57="Catastrófico"),CONCATENATE("R",'Mapa final'!$A$57),"")</f>
        <v/>
      </c>
      <c r="AM40" s="403"/>
      <c r="AN40" s="1"/>
      <c r="AO40" s="1"/>
      <c r="AP40" s="1"/>
      <c r="AQ40" s="1"/>
      <c r="AR40" s="1"/>
      <c r="AS40" s="1"/>
      <c r="AT40" s="1"/>
      <c r="AU40" s="1"/>
      <c r="AV40" s="1"/>
      <c r="AW40" s="1"/>
      <c r="AX40" s="1"/>
      <c r="AY40" s="1"/>
      <c r="AZ40" s="1"/>
      <c r="BA40" s="1"/>
      <c r="BB40" s="1"/>
      <c r="BC40" s="1"/>
      <c r="BD40" s="1"/>
      <c r="BE40" s="1"/>
      <c r="BF40" s="1"/>
      <c r="BG40" s="1"/>
      <c r="BH40" s="1"/>
      <c r="BI40" s="1"/>
    </row>
    <row r="41" spans="1:61" ht="15" customHeight="1" x14ac:dyDescent="0.25">
      <c r="A41" s="1"/>
      <c r="B41" s="434"/>
      <c r="C41" s="318"/>
      <c r="D41" s="319"/>
      <c r="E41" s="330"/>
      <c r="F41" s="318"/>
      <c r="G41" s="318"/>
      <c r="H41" s="318"/>
      <c r="I41" s="318"/>
      <c r="J41" s="411"/>
      <c r="K41" s="407"/>
      <c r="L41" s="404"/>
      <c r="M41" s="407"/>
      <c r="N41" s="404"/>
      <c r="O41" s="407"/>
      <c r="P41" s="411"/>
      <c r="Q41" s="407"/>
      <c r="R41" s="404"/>
      <c r="S41" s="407"/>
      <c r="T41" s="404"/>
      <c r="U41" s="407"/>
      <c r="V41" s="411"/>
      <c r="W41" s="407"/>
      <c r="X41" s="404"/>
      <c r="Y41" s="407"/>
      <c r="Z41" s="404"/>
      <c r="AA41" s="407"/>
      <c r="AB41" s="411"/>
      <c r="AC41" s="407"/>
      <c r="AD41" s="404"/>
      <c r="AE41" s="407"/>
      <c r="AF41" s="404"/>
      <c r="AG41" s="405"/>
      <c r="AH41" s="411"/>
      <c r="AI41" s="407"/>
      <c r="AJ41" s="404"/>
      <c r="AK41" s="407"/>
      <c r="AL41" s="404"/>
      <c r="AM41" s="405"/>
      <c r="AN41" s="1"/>
      <c r="AO41" s="1"/>
      <c r="AP41" s="1"/>
      <c r="AQ41" s="1"/>
      <c r="AR41" s="1"/>
      <c r="AS41" s="1"/>
      <c r="AT41" s="1"/>
      <c r="AU41" s="1"/>
      <c r="AV41" s="1"/>
      <c r="AW41" s="1"/>
      <c r="AX41" s="1"/>
      <c r="AY41" s="1"/>
      <c r="AZ41" s="1"/>
      <c r="BA41" s="1"/>
      <c r="BB41" s="1"/>
      <c r="BC41" s="1"/>
      <c r="BD41" s="1"/>
      <c r="BE41" s="1"/>
      <c r="BF41" s="1"/>
      <c r="BG41" s="1"/>
      <c r="BH41" s="1"/>
      <c r="BI41" s="1"/>
    </row>
    <row r="42" spans="1:61" ht="15" customHeight="1" x14ac:dyDescent="0.25">
      <c r="A42" s="1"/>
      <c r="B42" s="434"/>
      <c r="C42" s="318"/>
      <c r="D42" s="319"/>
      <c r="E42" s="330"/>
      <c r="F42" s="318"/>
      <c r="G42" s="318"/>
      <c r="H42" s="318"/>
      <c r="I42" s="318"/>
      <c r="J42" s="438" t="str">
        <f>IF(AND('Mapa final'!$H$67="Muy Baja",'Mapa final'!$L$67="Leve"),CONCATENATE("R",'Mapa final'!$A$67),"")</f>
        <v/>
      </c>
      <c r="K42" s="406"/>
      <c r="L42" s="416" t="str">
        <f>IF(AND('Mapa final'!$H$77="Muy Baja",'Mapa final'!$L$77="Leve"),CONCATENATE("R",'Mapa final'!$A$77),"")</f>
        <v/>
      </c>
      <c r="M42" s="406"/>
      <c r="N42" s="416" t="str">
        <f>IF(AND('Mapa final'!$H$87="Muy Baja",'Mapa final'!$L$87="Leve"),CONCATENATE("R",'Mapa final'!$A$87),"")</f>
        <v/>
      </c>
      <c r="O42" s="406"/>
      <c r="P42" s="417" t="str">
        <f>IF(AND('Mapa final'!$H$67="Muy Baja",'Mapa final'!$L$67="Menor"),CONCATENATE("R",'Mapa final'!$A$67),"")</f>
        <v/>
      </c>
      <c r="Q42" s="406"/>
      <c r="R42" s="402" t="str">
        <f>IF(AND('Mapa final'!$H$77="Muy Baja",'Mapa final'!$L$77="Menor"),CONCATENATE("R",'Mapa final'!$A$77),"")</f>
        <v/>
      </c>
      <c r="S42" s="406"/>
      <c r="T42" s="402" t="str">
        <f>IF(AND('Mapa final'!$H$87="Muy Baja",'Mapa final'!$L$87="Menor"),CONCATENATE("R",'Mapa final'!$A$87),"")</f>
        <v/>
      </c>
      <c r="U42" s="406"/>
      <c r="V42" s="417" t="str">
        <f>IF(AND('Mapa final'!$H$67="Muy Baja",'Mapa final'!$L$67="Moderado"),CONCATENATE("R",'Mapa final'!$A$67),"")</f>
        <v/>
      </c>
      <c r="W42" s="406"/>
      <c r="X42" s="402" t="str">
        <f>IF(AND('Mapa final'!$H$77="Muy Baja",'Mapa final'!$L$77="Moderado"),CONCATENATE("R",'Mapa final'!$A$77),"")</f>
        <v/>
      </c>
      <c r="Y42" s="406"/>
      <c r="Z42" s="402" t="str">
        <f>IF(AND('Mapa final'!$H$87="Muy Baja",'Mapa final'!$L$87="Moderado"),CONCATENATE("R",'Mapa final'!$A$87),"")</f>
        <v/>
      </c>
      <c r="AA42" s="406"/>
      <c r="AB42" s="418" t="str">
        <f>IF(AND('Mapa final'!$H$67="Muy Baja",'Mapa final'!$L$67="Mayor"),CONCATENATE("R",'Mapa final'!$A$67),"")</f>
        <v>R7</v>
      </c>
      <c r="AC42" s="406"/>
      <c r="AD42" s="419" t="str">
        <f>IF(AND('Mapa final'!$H$77="Muy Baja",'Mapa final'!$L$77="Mayor"),CONCATENATE("R",'Mapa final'!$A$77),"")</f>
        <v/>
      </c>
      <c r="AE42" s="406"/>
      <c r="AF42" s="419" t="str">
        <f>IF(AND('Mapa final'!$H$87="Muy Baja",'Mapa final'!$L$87="Mayor"),CONCATENATE("R",'Mapa final'!$A$87),"")</f>
        <v/>
      </c>
      <c r="AG42" s="403"/>
      <c r="AH42" s="420" t="str">
        <f>IF(AND('Mapa final'!$H$67="Muy Baja",'Mapa final'!$L$67="Catastrófico"),CONCATENATE("R",'Mapa final'!$A$67),"")</f>
        <v/>
      </c>
      <c r="AI42" s="406"/>
      <c r="AJ42" s="421" t="str">
        <f>IF(AND('Mapa final'!$H$77="Muy Baja",'Mapa final'!$L$77="Catastrófico"),CONCATENATE("R",'Mapa final'!$A$77),"")</f>
        <v/>
      </c>
      <c r="AK42" s="406"/>
      <c r="AL42" s="421" t="str">
        <f>IF(AND('Mapa final'!$H$87="Muy Baja",'Mapa final'!$L$87="Catastrófico"),CONCATENATE("R",'Mapa final'!$A$87),"")</f>
        <v/>
      </c>
      <c r="AM42" s="403"/>
      <c r="AN42" s="1"/>
      <c r="AO42" s="1"/>
      <c r="AP42" s="1"/>
      <c r="AQ42" s="1"/>
      <c r="AR42" s="1"/>
      <c r="AS42" s="1"/>
      <c r="AT42" s="1"/>
      <c r="AU42" s="1"/>
      <c r="AV42" s="1"/>
      <c r="AW42" s="1"/>
      <c r="AX42" s="1"/>
      <c r="AY42" s="1"/>
      <c r="AZ42" s="1"/>
      <c r="BA42" s="1"/>
      <c r="BB42" s="1"/>
      <c r="BC42" s="1"/>
      <c r="BD42" s="1"/>
      <c r="BE42" s="1"/>
      <c r="BF42" s="1"/>
      <c r="BG42" s="1"/>
      <c r="BH42" s="1"/>
      <c r="BI42" s="1"/>
    </row>
    <row r="43" spans="1:61" ht="15" customHeight="1" x14ac:dyDescent="0.25">
      <c r="A43" s="1"/>
      <c r="B43" s="434"/>
      <c r="C43" s="318"/>
      <c r="D43" s="319"/>
      <c r="E43" s="330"/>
      <c r="F43" s="318"/>
      <c r="G43" s="318"/>
      <c r="H43" s="318"/>
      <c r="I43" s="318"/>
      <c r="J43" s="411"/>
      <c r="K43" s="407"/>
      <c r="L43" s="404"/>
      <c r="M43" s="407"/>
      <c r="N43" s="404"/>
      <c r="O43" s="407"/>
      <c r="P43" s="411"/>
      <c r="Q43" s="407"/>
      <c r="R43" s="404"/>
      <c r="S43" s="407"/>
      <c r="T43" s="404"/>
      <c r="U43" s="407"/>
      <c r="V43" s="411"/>
      <c r="W43" s="407"/>
      <c r="X43" s="404"/>
      <c r="Y43" s="407"/>
      <c r="Z43" s="404"/>
      <c r="AA43" s="407"/>
      <c r="AB43" s="411"/>
      <c r="AC43" s="407"/>
      <c r="AD43" s="404"/>
      <c r="AE43" s="407"/>
      <c r="AF43" s="404"/>
      <c r="AG43" s="405"/>
      <c r="AH43" s="411"/>
      <c r="AI43" s="407"/>
      <c r="AJ43" s="404"/>
      <c r="AK43" s="407"/>
      <c r="AL43" s="404"/>
      <c r="AM43" s="405"/>
      <c r="AN43" s="1"/>
      <c r="AO43" s="1"/>
      <c r="AP43" s="1"/>
      <c r="AQ43" s="1"/>
      <c r="AR43" s="1"/>
      <c r="AS43" s="1"/>
      <c r="AT43" s="1"/>
      <c r="AU43" s="1"/>
      <c r="AV43" s="1"/>
      <c r="AW43" s="1"/>
      <c r="AX43" s="1"/>
      <c r="AY43" s="1"/>
      <c r="AZ43" s="1"/>
      <c r="BA43" s="1"/>
      <c r="BB43" s="1"/>
      <c r="BC43" s="1"/>
      <c r="BD43" s="1"/>
      <c r="BE43" s="1"/>
      <c r="BF43" s="1"/>
      <c r="BG43" s="1"/>
      <c r="BH43" s="1"/>
      <c r="BI43" s="1"/>
    </row>
    <row r="44" spans="1:61" ht="15" customHeight="1" x14ac:dyDescent="0.25">
      <c r="A44" s="1"/>
      <c r="B44" s="434"/>
      <c r="C44" s="318"/>
      <c r="D44" s="319"/>
      <c r="E44" s="330"/>
      <c r="F44" s="318"/>
      <c r="G44" s="318"/>
      <c r="H44" s="318"/>
      <c r="I44" s="318"/>
      <c r="J44" s="438" t="str">
        <f>IF(AND('Mapa final'!$H$97="Muy Baja",'Mapa final'!$L$97="Leve"),CONCATENATE("R",'Mapa final'!$A$97),"")</f>
        <v/>
      </c>
      <c r="K44" s="406"/>
      <c r="L44" s="416" t="str">
        <f>IF(AND('Mapa final'!$H$107="Muy Baja",'Mapa final'!$L$107="Leve"),CONCATENATE("R",'Mapa final'!$A$107),"")</f>
        <v/>
      </c>
      <c r="M44" s="406"/>
      <c r="N44" s="416" t="str">
        <f>IF(AND('Mapa final'!$H$117="Muy Baja",'Mapa final'!$L$117="Leve"),CONCATENATE("R",'Mapa final'!$A$117),"")</f>
        <v/>
      </c>
      <c r="O44" s="406"/>
      <c r="P44" s="417" t="str">
        <f>IF(AND('Mapa final'!$H$97="Muy Baja",'Mapa final'!$L$97="Menor"),CONCATENATE("R",'Mapa final'!$A$97),"")</f>
        <v/>
      </c>
      <c r="Q44" s="406"/>
      <c r="R44" s="402" t="str">
        <f>IF(AND('Mapa final'!$H$107="Muy Baja",'Mapa final'!$L$107="Menor"),CONCATENATE("R",'Mapa final'!$A$107),"")</f>
        <v/>
      </c>
      <c r="S44" s="406"/>
      <c r="T44" s="402" t="str">
        <f>IF(AND('Mapa final'!$H$117="Muy Baja",'Mapa final'!$L$117="Menor"),CONCATENATE("R",'Mapa final'!$A$117),"")</f>
        <v/>
      </c>
      <c r="U44" s="406"/>
      <c r="V44" s="417" t="str">
        <f>IF(AND('Mapa final'!$H$97="Muy Baja",'Mapa final'!$L$97="Moderado"),CONCATENATE("R",'Mapa final'!$A$97),"")</f>
        <v/>
      </c>
      <c r="W44" s="406"/>
      <c r="X44" s="402" t="str">
        <f>IF(AND('Mapa final'!$H$107="Muy Baja",'Mapa final'!$L$107="Moderado"),CONCATENATE("R",'Mapa final'!$A$107),"")</f>
        <v/>
      </c>
      <c r="Y44" s="406"/>
      <c r="Z44" s="402" t="str">
        <f>IF(AND('Mapa final'!$H$117="Muy Baja",'Mapa final'!$L$117="Moderado"),CONCATENATE("R",'Mapa final'!$A$117),"")</f>
        <v/>
      </c>
      <c r="AA44" s="406"/>
      <c r="AB44" s="418" t="str">
        <f>IF(AND('Mapa final'!$H$97="Muy Baja",'Mapa final'!$L$97="Mayor"),CONCATENATE("R",'Mapa final'!$A$97),"")</f>
        <v/>
      </c>
      <c r="AC44" s="406"/>
      <c r="AD44" s="419" t="str">
        <f>IF(AND('Mapa final'!$H$107="Muy Baja",'Mapa final'!$L$107="Mayor"),CONCATENATE("R",'Mapa final'!$A$107),"")</f>
        <v/>
      </c>
      <c r="AE44" s="406"/>
      <c r="AF44" s="419" t="str">
        <f>IF(AND('Mapa final'!$H$117="Muy Baja",'Mapa final'!$L$117="Mayor"),CONCATENATE("R",'Mapa final'!$A$117),"")</f>
        <v/>
      </c>
      <c r="AG44" s="403"/>
      <c r="AH44" s="420" t="str">
        <f>IF(AND('Mapa final'!$H$97="Muy Baja",'Mapa final'!$L$97="Catastrófico"),CONCATENATE("R",'Mapa final'!$A$97),"")</f>
        <v/>
      </c>
      <c r="AI44" s="406"/>
      <c r="AJ44" s="421" t="str">
        <f>IF(AND('Mapa final'!$H$107="Muy Baja",'Mapa final'!$L$107="Catastrófico"),CONCATENATE("R",'Mapa final'!$A$107),"")</f>
        <v/>
      </c>
      <c r="AK44" s="406"/>
      <c r="AL44" s="421" t="str">
        <f>IF(AND('Mapa final'!$H$117="Muy Baja",'Mapa final'!$L$117="Catastrófico"),CONCATENATE("R",'Mapa final'!$A$117),"")</f>
        <v/>
      </c>
      <c r="AM44" s="403"/>
      <c r="AN44" s="1"/>
      <c r="AO44" s="1"/>
      <c r="AP44" s="1"/>
      <c r="AQ44" s="1"/>
      <c r="AR44" s="1"/>
      <c r="AS44" s="1"/>
      <c r="AT44" s="1"/>
      <c r="AU44" s="1"/>
      <c r="AV44" s="1"/>
      <c r="AW44" s="1"/>
      <c r="AX44" s="1"/>
      <c r="AY44" s="1"/>
      <c r="AZ44" s="1"/>
      <c r="BA44" s="1"/>
      <c r="BB44" s="1"/>
      <c r="BC44" s="1"/>
      <c r="BD44" s="1"/>
      <c r="BE44" s="1"/>
      <c r="BF44" s="1"/>
      <c r="BG44" s="1"/>
      <c r="BH44" s="1"/>
      <c r="BI44" s="1"/>
    </row>
    <row r="45" spans="1:61" ht="15.75" customHeight="1" x14ac:dyDescent="0.25">
      <c r="A45" s="1"/>
      <c r="B45" s="404"/>
      <c r="C45" s="436"/>
      <c r="D45" s="405"/>
      <c r="E45" s="424"/>
      <c r="F45" s="425"/>
      <c r="G45" s="425"/>
      <c r="H45" s="425"/>
      <c r="I45" s="425"/>
      <c r="J45" s="424"/>
      <c r="K45" s="429"/>
      <c r="L45" s="428"/>
      <c r="M45" s="429"/>
      <c r="N45" s="428"/>
      <c r="O45" s="429"/>
      <c r="P45" s="424"/>
      <c r="Q45" s="429"/>
      <c r="R45" s="428"/>
      <c r="S45" s="429"/>
      <c r="T45" s="428"/>
      <c r="U45" s="429"/>
      <c r="V45" s="424"/>
      <c r="W45" s="429"/>
      <c r="X45" s="428"/>
      <c r="Y45" s="429"/>
      <c r="Z45" s="428"/>
      <c r="AA45" s="429"/>
      <c r="AB45" s="424"/>
      <c r="AC45" s="429"/>
      <c r="AD45" s="428"/>
      <c r="AE45" s="429"/>
      <c r="AF45" s="428"/>
      <c r="AG45" s="427"/>
      <c r="AH45" s="424"/>
      <c r="AI45" s="429"/>
      <c r="AJ45" s="428"/>
      <c r="AK45" s="429"/>
      <c r="AL45" s="428"/>
      <c r="AM45" s="427"/>
      <c r="AN45" s="1"/>
      <c r="AO45" s="1"/>
      <c r="AP45" s="1"/>
      <c r="AQ45" s="1"/>
      <c r="AR45" s="1"/>
      <c r="AS45" s="1"/>
      <c r="AT45" s="1"/>
      <c r="AU45" s="1"/>
      <c r="AV45" s="1"/>
      <c r="AW45" s="1"/>
      <c r="AX45" s="1"/>
      <c r="AY45" s="1"/>
      <c r="AZ45" s="1"/>
      <c r="BA45" s="1"/>
      <c r="BB45" s="1"/>
      <c r="BC45" s="1"/>
      <c r="BD45" s="1"/>
      <c r="BE45" s="1"/>
      <c r="BF45" s="1"/>
      <c r="BG45" s="1"/>
      <c r="BH45" s="1"/>
      <c r="BI45" s="1"/>
    </row>
    <row r="46" spans="1:61" ht="15.75" customHeight="1" x14ac:dyDescent="0.25">
      <c r="A46" s="1"/>
      <c r="B46" s="1"/>
      <c r="C46" s="1"/>
      <c r="D46" s="1"/>
      <c r="E46" s="1"/>
      <c r="F46" s="1"/>
      <c r="G46" s="1"/>
      <c r="H46" s="1"/>
      <c r="I46" s="1"/>
      <c r="J46" s="426" t="s">
        <v>616</v>
      </c>
      <c r="K46" s="318"/>
      <c r="L46" s="318"/>
      <c r="M46" s="318"/>
      <c r="N46" s="318"/>
      <c r="O46" s="319"/>
      <c r="P46" s="426" t="s">
        <v>617</v>
      </c>
      <c r="Q46" s="318"/>
      <c r="R46" s="318"/>
      <c r="S46" s="318"/>
      <c r="T46" s="318"/>
      <c r="U46" s="319"/>
      <c r="V46" s="426" t="s">
        <v>618</v>
      </c>
      <c r="W46" s="318"/>
      <c r="X46" s="318"/>
      <c r="Y46" s="318"/>
      <c r="Z46" s="318"/>
      <c r="AA46" s="319"/>
      <c r="AB46" s="426" t="s">
        <v>619</v>
      </c>
      <c r="AC46" s="318"/>
      <c r="AD46" s="318"/>
      <c r="AE46" s="318"/>
      <c r="AF46" s="318"/>
      <c r="AG46" s="319"/>
      <c r="AH46" s="426" t="s">
        <v>620</v>
      </c>
      <c r="AI46" s="318"/>
      <c r="AJ46" s="318"/>
      <c r="AK46" s="318"/>
      <c r="AL46" s="318"/>
      <c r="AM46" s="319"/>
      <c r="AN46" s="1"/>
      <c r="AO46" s="1"/>
      <c r="AP46" s="1"/>
      <c r="AQ46" s="1"/>
      <c r="AR46" s="1"/>
      <c r="AS46" s="1"/>
      <c r="AT46" s="1"/>
      <c r="AU46" s="1"/>
      <c r="AV46" s="1"/>
      <c r="AW46" s="1"/>
      <c r="AX46" s="1"/>
      <c r="AY46" s="1"/>
      <c r="AZ46" s="1"/>
      <c r="BA46" s="1"/>
      <c r="BB46" s="1"/>
      <c r="BC46" s="1"/>
      <c r="BD46" s="1"/>
      <c r="BE46" s="1"/>
      <c r="BF46" s="1"/>
      <c r="BG46" s="1"/>
      <c r="BH46" s="1"/>
      <c r="BI46" s="1"/>
    </row>
    <row r="47" spans="1:61" ht="15.75" customHeight="1" x14ac:dyDescent="0.25">
      <c r="A47" s="1"/>
      <c r="B47" s="1"/>
      <c r="C47" s="1"/>
      <c r="D47" s="1"/>
      <c r="E47" s="1"/>
      <c r="F47" s="1"/>
      <c r="G47" s="1"/>
      <c r="H47" s="1"/>
      <c r="I47" s="1"/>
      <c r="J47" s="330"/>
      <c r="K47" s="318"/>
      <c r="L47" s="318"/>
      <c r="M47" s="318"/>
      <c r="N47" s="318"/>
      <c r="O47" s="319"/>
      <c r="P47" s="330"/>
      <c r="Q47" s="318"/>
      <c r="R47" s="318"/>
      <c r="S47" s="318"/>
      <c r="T47" s="318"/>
      <c r="U47" s="319"/>
      <c r="V47" s="330"/>
      <c r="W47" s="318"/>
      <c r="X47" s="318"/>
      <c r="Y47" s="318"/>
      <c r="Z47" s="318"/>
      <c r="AA47" s="319"/>
      <c r="AB47" s="330"/>
      <c r="AC47" s="318"/>
      <c r="AD47" s="318"/>
      <c r="AE47" s="318"/>
      <c r="AF47" s="318"/>
      <c r="AG47" s="319"/>
      <c r="AH47" s="330"/>
      <c r="AI47" s="318"/>
      <c r="AJ47" s="318"/>
      <c r="AK47" s="318"/>
      <c r="AL47" s="318"/>
      <c r="AM47" s="319"/>
      <c r="AN47" s="1"/>
      <c r="AO47" s="1"/>
      <c r="AP47" s="1"/>
      <c r="AQ47" s="1"/>
      <c r="AR47" s="1"/>
      <c r="AS47" s="1"/>
      <c r="AT47" s="1"/>
      <c r="AU47" s="1"/>
      <c r="AV47" s="1"/>
      <c r="AW47" s="1"/>
      <c r="AX47" s="1"/>
      <c r="AY47" s="1"/>
      <c r="AZ47" s="1"/>
      <c r="BA47" s="1"/>
      <c r="BB47" s="1"/>
      <c r="BC47" s="1"/>
      <c r="BD47" s="1"/>
      <c r="BE47" s="1"/>
      <c r="BF47" s="1"/>
      <c r="BG47" s="1"/>
      <c r="BH47" s="1"/>
      <c r="BI47" s="1"/>
    </row>
    <row r="48" spans="1:61" ht="15.75" customHeight="1" x14ac:dyDescent="0.25">
      <c r="A48" s="1"/>
      <c r="B48" s="1"/>
      <c r="C48" s="1"/>
      <c r="D48" s="1"/>
      <c r="E48" s="1"/>
      <c r="F48" s="1"/>
      <c r="G48" s="1"/>
      <c r="H48" s="1"/>
      <c r="I48" s="1"/>
      <c r="J48" s="330"/>
      <c r="K48" s="318"/>
      <c r="L48" s="318"/>
      <c r="M48" s="318"/>
      <c r="N48" s="318"/>
      <c r="O48" s="319"/>
      <c r="P48" s="330"/>
      <c r="Q48" s="318"/>
      <c r="R48" s="318"/>
      <c r="S48" s="318"/>
      <c r="T48" s="318"/>
      <c r="U48" s="319"/>
      <c r="V48" s="330"/>
      <c r="W48" s="318"/>
      <c r="X48" s="318"/>
      <c r="Y48" s="318"/>
      <c r="Z48" s="318"/>
      <c r="AA48" s="319"/>
      <c r="AB48" s="330"/>
      <c r="AC48" s="318"/>
      <c r="AD48" s="318"/>
      <c r="AE48" s="318"/>
      <c r="AF48" s="318"/>
      <c r="AG48" s="319"/>
      <c r="AH48" s="330"/>
      <c r="AI48" s="318"/>
      <c r="AJ48" s="318"/>
      <c r="AK48" s="318"/>
      <c r="AL48" s="318"/>
      <c r="AM48" s="319"/>
      <c r="AN48" s="1"/>
      <c r="AO48" s="1"/>
      <c r="AP48" s="1"/>
      <c r="AQ48" s="1"/>
      <c r="AR48" s="1"/>
      <c r="AS48" s="1"/>
      <c r="AT48" s="1"/>
      <c r="AU48" s="1"/>
      <c r="AV48" s="1"/>
      <c r="AW48" s="1"/>
      <c r="AX48" s="1"/>
      <c r="AY48" s="1"/>
      <c r="AZ48" s="1"/>
      <c r="BA48" s="1"/>
      <c r="BB48" s="1"/>
      <c r="BC48" s="1"/>
      <c r="BD48" s="1"/>
      <c r="BE48" s="1"/>
      <c r="BF48" s="1"/>
      <c r="BG48" s="1"/>
      <c r="BH48" s="1"/>
      <c r="BI48" s="1"/>
    </row>
    <row r="49" spans="1:61" ht="15.75" customHeight="1" x14ac:dyDescent="0.25">
      <c r="A49" s="1"/>
      <c r="B49" s="1"/>
      <c r="C49" s="1"/>
      <c r="D49" s="1"/>
      <c r="E49" s="1"/>
      <c r="F49" s="1"/>
      <c r="G49" s="1"/>
      <c r="H49" s="1"/>
      <c r="I49" s="1"/>
      <c r="J49" s="330"/>
      <c r="K49" s="318"/>
      <c r="L49" s="318"/>
      <c r="M49" s="318"/>
      <c r="N49" s="318"/>
      <c r="O49" s="319"/>
      <c r="P49" s="330"/>
      <c r="Q49" s="318"/>
      <c r="R49" s="318"/>
      <c r="S49" s="318"/>
      <c r="T49" s="318"/>
      <c r="U49" s="319"/>
      <c r="V49" s="330"/>
      <c r="W49" s="318"/>
      <c r="X49" s="318"/>
      <c r="Y49" s="318"/>
      <c r="Z49" s="318"/>
      <c r="AA49" s="319"/>
      <c r="AB49" s="330"/>
      <c r="AC49" s="318"/>
      <c r="AD49" s="318"/>
      <c r="AE49" s="318"/>
      <c r="AF49" s="318"/>
      <c r="AG49" s="319"/>
      <c r="AH49" s="330"/>
      <c r="AI49" s="318"/>
      <c r="AJ49" s="318"/>
      <c r="AK49" s="318"/>
      <c r="AL49" s="318"/>
      <c r="AM49" s="319"/>
      <c r="AN49" s="1"/>
      <c r="AO49" s="1"/>
      <c r="AP49" s="1"/>
      <c r="AQ49" s="1"/>
      <c r="AR49" s="1"/>
      <c r="AS49" s="1"/>
      <c r="AT49" s="1"/>
      <c r="AU49" s="1"/>
      <c r="AV49" s="1"/>
      <c r="AW49" s="1"/>
      <c r="AX49" s="1"/>
      <c r="AY49" s="1"/>
      <c r="AZ49" s="1"/>
      <c r="BA49" s="1"/>
      <c r="BB49" s="1"/>
      <c r="BC49" s="1"/>
      <c r="BD49" s="1"/>
      <c r="BE49" s="1"/>
      <c r="BF49" s="1"/>
      <c r="BG49" s="1"/>
      <c r="BH49" s="1"/>
      <c r="BI49" s="1"/>
    </row>
    <row r="50" spans="1:61" ht="15.75" customHeight="1" x14ac:dyDescent="0.25">
      <c r="A50" s="1"/>
      <c r="B50" s="1"/>
      <c r="C50" s="1"/>
      <c r="D50" s="1"/>
      <c r="E50" s="1"/>
      <c r="F50" s="1"/>
      <c r="G50" s="1"/>
      <c r="H50" s="1"/>
      <c r="I50" s="1"/>
      <c r="J50" s="330"/>
      <c r="K50" s="318"/>
      <c r="L50" s="318"/>
      <c r="M50" s="318"/>
      <c r="N50" s="318"/>
      <c r="O50" s="319"/>
      <c r="P50" s="330"/>
      <c r="Q50" s="318"/>
      <c r="R50" s="318"/>
      <c r="S50" s="318"/>
      <c r="T50" s="318"/>
      <c r="U50" s="319"/>
      <c r="V50" s="330"/>
      <c r="W50" s="318"/>
      <c r="X50" s="318"/>
      <c r="Y50" s="318"/>
      <c r="Z50" s="318"/>
      <c r="AA50" s="319"/>
      <c r="AB50" s="330"/>
      <c r="AC50" s="318"/>
      <c r="AD50" s="318"/>
      <c r="AE50" s="318"/>
      <c r="AF50" s="318"/>
      <c r="AG50" s="319"/>
      <c r="AH50" s="330"/>
      <c r="AI50" s="318"/>
      <c r="AJ50" s="318"/>
      <c r="AK50" s="318"/>
      <c r="AL50" s="318"/>
      <c r="AM50" s="319"/>
      <c r="AN50" s="1"/>
      <c r="AO50" s="1"/>
      <c r="AP50" s="1"/>
      <c r="AQ50" s="1"/>
      <c r="AR50" s="1"/>
      <c r="AS50" s="1"/>
      <c r="AT50" s="1"/>
      <c r="AU50" s="1"/>
      <c r="AV50" s="1"/>
      <c r="AW50" s="1"/>
      <c r="AX50" s="1"/>
      <c r="AY50" s="1"/>
      <c r="AZ50" s="1"/>
      <c r="BA50" s="1"/>
      <c r="BB50" s="1"/>
      <c r="BC50" s="1"/>
      <c r="BD50" s="1"/>
      <c r="BE50" s="1"/>
      <c r="BF50" s="1"/>
      <c r="BG50" s="1"/>
      <c r="BH50" s="1"/>
      <c r="BI50" s="1"/>
    </row>
    <row r="51" spans="1:61" ht="15.75" customHeight="1" x14ac:dyDescent="0.25">
      <c r="A51" s="1"/>
      <c r="B51" s="1"/>
      <c r="C51" s="1"/>
      <c r="D51" s="1"/>
      <c r="E51" s="1"/>
      <c r="F51" s="1"/>
      <c r="G51" s="1"/>
      <c r="H51" s="1"/>
      <c r="I51" s="1"/>
      <c r="J51" s="424"/>
      <c r="K51" s="425"/>
      <c r="L51" s="425"/>
      <c r="M51" s="425"/>
      <c r="N51" s="425"/>
      <c r="O51" s="427"/>
      <c r="P51" s="424"/>
      <c r="Q51" s="425"/>
      <c r="R51" s="425"/>
      <c r="S51" s="425"/>
      <c r="T51" s="425"/>
      <c r="U51" s="427"/>
      <c r="V51" s="424"/>
      <c r="W51" s="425"/>
      <c r="X51" s="425"/>
      <c r="Y51" s="425"/>
      <c r="Z51" s="425"/>
      <c r="AA51" s="427"/>
      <c r="AB51" s="424"/>
      <c r="AC51" s="425"/>
      <c r="AD51" s="425"/>
      <c r="AE51" s="425"/>
      <c r="AF51" s="425"/>
      <c r="AG51" s="427"/>
      <c r="AH51" s="424"/>
      <c r="AI51" s="425"/>
      <c r="AJ51" s="425"/>
      <c r="AK51" s="425"/>
      <c r="AL51" s="425"/>
      <c r="AM51" s="427"/>
      <c r="AN51" s="1"/>
      <c r="AO51" s="1"/>
      <c r="AP51" s="1"/>
      <c r="AQ51" s="1"/>
      <c r="AR51" s="1"/>
      <c r="AS51" s="1"/>
      <c r="AT51" s="1"/>
      <c r="AU51" s="1"/>
      <c r="AV51" s="1"/>
      <c r="AW51" s="1"/>
      <c r="AX51" s="1"/>
      <c r="AY51" s="1"/>
      <c r="AZ51" s="1"/>
      <c r="BA51" s="1"/>
      <c r="BB51" s="1"/>
      <c r="BC51" s="1"/>
      <c r="BD51" s="1"/>
      <c r="BE51" s="1"/>
      <c r="BF51" s="1"/>
      <c r="BG51" s="1"/>
      <c r="BH51" s="1"/>
      <c r="BI51" s="1"/>
    </row>
    <row r="52" spans="1:61"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1"/>
      <c r="AV53" s="1"/>
      <c r="AW53" s="1"/>
      <c r="AX53" s="1"/>
      <c r="AY53" s="1"/>
      <c r="AZ53" s="1"/>
      <c r="BA53" s="1"/>
      <c r="BB53" s="1"/>
      <c r="BC53" s="1"/>
      <c r="BD53" s="1"/>
      <c r="BE53" s="1"/>
      <c r="BF53" s="1"/>
      <c r="BG53" s="1"/>
      <c r="BH53" s="1"/>
      <c r="BI53" s="1"/>
    </row>
    <row r="54" spans="1:61" ht="15" customHeight="1" x14ac:dyDescent="0.25">
      <c r="A54" s="1"/>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1"/>
      <c r="AV54" s="1"/>
      <c r="AW54" s="1"/>
      <c r="AX54" s="1"/>
      <c r="AY54" s="1"/>
      <c r="AZ54" s="1"/>
      <c r="BA54" s="1"/>
      <c r="BB54" s="1"/>
      <c r="BC54" s="1"/>
      <c r="BD54" s="1"/>
      <c r="BE54" s="1"/>
      <c r="BF54" s="1"/>
      <c r="BG54" s="1"/>
      <c r="BH54" s="1"/>
      <c r="BI54" s="1"/>
    </row>
    <row r="55" spans="1:61"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5.7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5.7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5.7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5.7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5.7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5.7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5.7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5.7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5.7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5.7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5.7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5.7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5.7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5.7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5.7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5.75" customHeight="1" x14ac:dyDescent="0.25">
      <c r="B137" s="1"/>
      <c r="C137" s="1"/>
      <c r="D137" s="1"/>
      <c r="E137" s="1"/>
      <c r="F137" s="1"/>
      <c r="G137" s="1"/>
      <c r="H137" s="1"/>
      <c r="I137" s="1"/>
    </row>
    <row r="138" spans="2:61" ht="15.75" customHeight="1" x14ac:dyDescent="0.25">
      <c r="B138" s="1"/>
      <c r="C138" s="1"/>
      <c r="D138" s="1"/>
      <c r="E138" s="1"/>
      <c r="F138" s="1"/>
      <c r="G138" s="1"/>
      <c r="H138" s="1"/>
      <c r="I138" s="1"/>
    </row>
    <row r="139" spans="2:61" ht="15.75" customHeight="1" x14ac:dyDescent="0.25">
      <c r="B139" s="1"/>
      <c r="C139" s="1"/>
      <c r="D139" s="1"/>
      <c r="E139" s="1"/>
      <c r="F139" s="1"/>
      <c r="G139" s="1"/>
      <c r="H139" s="1"/>
      <c r="I139" s="1"/>
    </row>
    <row r="140" spans="2:61" ht="15.75" customHeight="1" x14ac:dyDescent="0.25">
      <c r="B140" s="1"/>
      <c r="C140" s="1"/>
      <c r="D140" s="1"/>
      <c r="E140" s="1"/>
      <c r="F140" s="1"/>
      <c r="G140" s="1"/>
      <c r="H140" s="1"/>
      <c r="I140" s="1"/>
    </row>
    <row r="141" spans="2:61" ht="15.75" customHeight="1" x14ac:dyDescent="0.25"/>
    <row r="142" spans="2:61" ht="15.75" customHeight="1" x14ac:dyDescent="0.25"/>
    <row r="143" spans="2:61" ht="15.75" customHeight="1" x14ac:dyDescent="0.25"/>
    <row r="144" spans="2:61"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X12:Y13"/>
    <mergeCell ref="Z12:AA13"/>
    <mergeCell ref="AB12:AC13"/>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4:U35"/>
    <mergeCell ref="V34:W35"/>
    <mergeCell ref="X34:Y35"/>
    <mergeCell ref="Z34:AA35"/>
    <mergeCell ref="X30:Y31"/>
    <mergeCell ref="Z30:AA31"/>
    <mergeCell ref="AB30:AC31"/>
    <mergeCell ref="AD30:AE31"/>
    <mergeCell ref="AF30:AG31"/>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1000"/>
  <sheetViews>
    <sheetView workbookViewId="0"/>
  </sheetViews>
  <sheetFormatPr baseColWidth="10" defaultColWidth="14.42578125" defaultRowHeight="15" customHeight="1" x14ac:dyDescent="0.25"/>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450" t="s">
        <v>621</v>
      </c>
      <c r="C2" s="318"/>
      <c r="D2" s="318"/>
      <c r="E2" s="318"/>
      <c r="F2" s="318"/>
      <c r="G2" s="318"/>
      <c r="H2" s="318"/>
      <c r="I2" s="318"/>
      <c r="J2" s="432" t="s">
        <v>15</v>
      </c>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06"/>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318"/>
      <c r="C3" s="318"/>
      <c r="D3" s="318"/>
      <c r="E3" s="318"/>
      <c r="F3" s="318"/>
      <c r="G3" s="318"/>
      <c r="H3" s="318"/>
      <c r="I3" s="318"/>
      <c r="J3" s="434"/>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435"/>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318"/>
      <c r="C4" s="318"/>
      <c r="D4" s="318"/>
      <c r="E4" s="318"/>
      <c r="F4" s="318"/>
      <c r="G4" s="318"/>
      <c r="H4" s="318"/>
      <c r="I4" s="318"/>
      <c r="J4" s="404"/>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07"/>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437" t="s">
        <v>606</v>
      </c>
      <c r="C6" s="433"/>
      <c r="D6" s="403"/>
      <c r="E6" s="451" t="s">
        <v>607</v>
      </c>
      <c r="F6" s="423"/>
      <c r="G6" s="423"/>
      <c r="H6" s="423"/>
      <c r="I6" s="423"/>
      <c r="J6" s="208" t="e">
        <f>IF(AND('Mapa final'!#REF!="Muy Alta",'Mapa final'!#REF!="Leve"),CONCATENATE("R1C",'Mapa final'!#REF!),"")</f>
        <v>#REF!</v>
      </c>
      <c r="K6" s="209" t="e">
        <f>IF(AND('Mapa final'!#REF!="Muy Alta",'Mapa final'!#REF!="Leve"),CONCATENATE("R1C",'Mapa final'!#REF!),"")</f>
        <v>#REF!</v>
      </c>
      <c r="L6" s="209" t="e">
        <f>IF(AND('Mapa final'!#REF!="Muy Alta",'Mapa final'!#REF!="Leve"),CONCATENATE("R1C",'Mapa final'!#REF!),"")</f>
        <v>#REF!</v>
      </c>
      <c r="M6" s="209" t="e">
        <f>IF(AND('Mapa final'!#REF!="Muy Alta",'Mapa final'!#REF!="Leve"),CONCATENATE("R1C",'Mapa final'!#REF!),"")</f>
        <v>#REF!</v>
      </c>
      <c r="N6" s="209" t="e">
        <f>IF(AND('Mapa final'!#REF!="Muy Alta",'Mapa final'!#REF!="Leve"),CONCATENATE("R1C",'Mapa final'!#REF!),"")</f>
        <v>#REF!</v>
      </c>
      <c r="O6" s="210" t="e">
        <f>IF(AND('Mapa final'!#REF!="Muy Alta",'Mapa final'!#REF!="Leve"),CONCATENATE("R1C",'Mapa final'!#REF!),"")</f>
        <v>#REF!</v>
      </c>
      <c r="P6" s="209" t="e">
        <f>IF(AND('Mapa final'!#REF!="Muy Alta",'Mapa final'!#REF!="Menor"),CONCATENATE("R1C",'Mapa final'!#REF!),"")</f>
        <v>#REF!</v>
      </c>
      <c r="Q6" s="209" t="e">
        <f>IF(AND('Mapa final'!#REF!="Muy Alta",'Mapa final'!#REF!="Menor"),CONCATENATE("R1C",'Mapa final'!#REF!),"")</f>
        <v>#REF!</v>
      </c>
      <c r="R6" s="209" t="e">
        <f>IF(AND('Mapa final'!#REF!="Muy Alta",'Mapa final'!#REF!="Menor"),CONCATENATE("R1C",'Mapa final'!#REF!),"")</f>
        <v>#REF!</v>
      </c>
      <c r="S6" s="209" t="e">
        <f>IF(AND('Mapa final'!#REF!="Muy Alta",'Mapa final'!#REF!="Menor"),CONCATENATE("R1C",'Mapa final'!#REF!),"")</f>
        <v>#REF!</v>
      </c>
      <c r="T6" s="209" t="e">
        <f>IF(AND('Mapa final'!#REF!="Muy Alta",'Mapa final'!#REF!="Menor"),CONCATENATE("R1C",'Mapa final'!#REF!),"")</f>
        <v>#REF!</v>
      </c>
      <c r="U6" s="210" t="e">
        <f>IF(AND('Mapa final'!#REF!="Muy Alta",'Mapa final'!#REF!="Menor"),CONCATENATE("R1C",'Mapa final'!#REF!),"")</f>
        <v>#REF!</v>
      </c>
      <c r="V6" s="208" t="e">
        <f>IF(AND('Mapa final'!#REF!="Muy Alta",'Mapa final'!#REF!="Moderado"),CONCATENATE("R1C",'Mapa final'!#REF!),"")</f>
        <v>#REF!</v>
      </c>
      <c r="W6" s="209" t="e">
        <f>IF(AND('Mapa final'!#REF!="Muy Alta",'Mapa final'!#REF!="Moderado"),CONCATENATE("R1C",'Mapa final'!#REF!),"")</f>
        <v>#REF!</v>
      </c>
      <c r="X6" s="209" t="e">
        <f>IF(AND('Mapa final'!#REF!="Muy Alta",'Mapa final'!#REF!="Moderado"),CONCATENATE("R1C",'Mapa final'!#REF!),"")</f>
        <v>#REF!</v>
      </c>
      <c r="Y6" s="209" t="e">
        <f>IF(AND('Mapa final'!#REF!="Muy Alta",'Mapa final'!#REF!="Moderado"),CONCATENATE("R1C",'Mapa final'!#REF!),"")</f>
        <v>#REF!</v>
      </c>
      <c r="Z6" s="209" t="e">
        <f>IF(AND('Mapa final'!#REF!="Muy Alta",'Mapa final'!#REF!="Moderado"),CONCATENATE("R1C",'Mapa final'!#REF!),"")</f>
        <v>#REF!</v>
      </c>
      <c r="AA6" s="210" t="e">
        <f>IF(AND('Mapa final'!#REF!="Muy Alta",'Mapa final'!#REF!="Moderado"),CONCATENATE("R1C",'Mapa final'!#REF!),"")</f>
        <v>#REF!</v>
      </c>
      <c r="AB6" s="208" t="e">
        <f>IF(AND('Mapa final'!#REF!="Muy Alta",'Mapa final'!#REF!="Mayor"),CONCATENATE("R1C",'Mapa final'!#REF!),"")</f>
        <v>#REF!</v>
      </c>
      <c r="AC6" s="209" t="e">
        <f>IF(AND('Mapa final'!#REF!="Muy Alta",'Mapa final'!#REF!="Mayor"),CONCATENATE("R1C",'Mapa final'!#REF!),"")</f>
        <v>#REF!</v>
      </c>
      <c r="AD6" s="209" t="e">
        <f>IF(AND('Mapa final'!#REF!="Muy Alta",'Mapa final'!#REF!="Mayor"),CONCATENATE("R1C",'Mapa final'!#REF!),"")</f>
        <v>#REF!</v>
      </c>
      <c r="AE6" s="209" t="e">
        <f>IF(AND('Mapa final'!#REF!="Muy Alta",'Mapa final'!#REF!="Mayor"),CONCATENATE("R1C",'Mapa final'!#REF!),"")</f>
        <v>#REF!</v>
      </c>
      <c r="AF6" s="209" t="e">
        <f>IF(AND('Mapa final'!#REF!="Muy Alta",'Mapa final'!#REF!="Mayor"),CONCATENATE("R1C",'Mapa final'!#REF!),"")</f>
        <v>#REF!</v>
      </c>
      <c r="AG6" s="210" t="e">
        <f>IF(AND('Mapa final'!#REF!="Muy Alta",'Mapa final'!#REF!="Mayor"),CONCATENATE("R1C",'Mapa final'!#REF!),"")</f>
        <v>#REF!</v>
      </c>
      <c r="AH6" s="211" t="e">
        <f>IF(AND('Mapa final'!#REF!="Muy Alta",'Mapa final'!#REF!="Catastrófico"),CONCATENATE("R1C",'Mapa final'!#REF!),"")</f>
        <v>#REF!</v>
      </c>
      <c r="AI6" s="212" t="e">
        <f>IF(AND('Mapa final'!#REF!="Muy Alta",'Mapa final'!#REF!="Catastrófico"),CONCATENATE("R1C",'Mapa final'!#REF!),"")</f>
        <v>#REF!</v>
      </c>
      <c r="AJ6" s="212" t="e">
        <f>IF(AND('Mapa final'!#REF!="Muy Alta",'Mapa final'!#REF!="Catastrófico"),CONCATENATE("R1C",'Mapa final'!#REF!),"")</f>
        <v>#REF!</v>
      </c>
      <c r="AK6" s="212" t="e">
        <f>IF(AND('Mapa final'!#REF!="Muy Alta",'Mapa final'!#REF!="Catastrófico"),CONCATENATE("R1C",'Mapa final'!#REF!),"")</f>
        <v>#REF!</v>
      </c>
      <c r="AL6" s="212" t="e">
        <f>IF(AND('Mapa final'!#REF!="Muy Alta",'Mapa final'!#REF!="Catastrófico"),CONCATENATE("R1C",'Mapa final'!#REF!),"")</f>
        <v>#REF!</v>
      </c>
      <c r="AM6" s="213" t="e">
        <f>IF(AND('Mapa final'!#REF!="Muy Alta",'Mapa final'!#REF!="Catastrófico"),CONCATENATE("R1C",'Mapa final'!#REF!),"")</f>
        <v>#REF!</v>
      </c>
      <c r="AN6" s="1"/>
      <c r="AO6" s="459" t="s">
        <v>608</v>
      </c>
      <c r="AP6" s="446"/>
      <c r="AQ6" s="446"/>
      <c r="AR6" s="446"/>
      <c r="AS6" s="446"/>
      <c r="AT6" s="453"/>
      <c r="AU6" s="1"/>
      <c r="AV6" s="1"/>
      <c r="AW6" s="1"/>
      <c r="AX6" s="1"/>
      <c r="AY6" s="1"/>
      <c r="AZ6" s="1"/>
      <c r="BA6" s="1"/>
      <c r="BB6" s="1"/>
      <c r="BC6" s="1"/>
      <c r="BD6" s="1"/>
      <c r="BE6" s="1"/>
      <c r="BF6" s="1"/>
      <c r="BG6" s="1"/>
      <c r="BH6" s="1"/>
      <c r="BI6" s="1"/>
    </row>
    <row r="7" spans="1:61" ht="15" customHeight="1" x14ac:dyDescent="0.25">
      <c r="A7" s="1"/>
      <c r="B7" s="434"/>
      <c r="C7" s="318"/>
      <c r="D7" s="319"/>
      <c r="E7" s="330"/>
      <c r="F7" s="318"/>
      <c r="G7" s="318"/>
      <c r="H7" s="318"/>
      <c r="I7" s="318"/>
      <c r="J7" s="214" t="e">
        <f>IF(AND('Mapa final'!#REF!="Muy Alta",'Mapa final'!#REF!="Leve"),CONCATENATE("R1C",'Mapa final'!#REF!),"")</f>
        <v>#REF!</v>
      </c>
      <c r="K7" s="215" t="e">
        <f>IF(AND('Mapa final'!#REF!="Muy Alta",'Mapa final'!#REF!="Leve"),CONCATENATE("R1C",'Mapa final'!#REF!),"")</f>
        <v>#REF!</v>
      </c>
      <c r="L7" s="215" t="e">
        <f>IF(AND('Mapa final'!#REF!="Muy Alta",'Mapa final'!#REF!="Leve"),CONCATENATE("R1C",'Mapa final'!#REF!),"")</f>
        <v>#REF!</v>
      </c>
      <c r="M7" s="215" t="e">
        <f>IF(AND('Mapa final'!#REF!="Muy Alta",'Mapa final'!#REF!="Leve"),CONCATENATE("R1C",'Mapa final'!#REF!),"")</f>
        <v>#REF!</v>
      </c>
      <c r="N7" s="215" t="e">
        <f>IF(AND('Mapa final'!#REF!="Muy Alta",'Mapa final'!#REF!="Leve"),CONCATENATE("R1C",'Mapa final'!#REF!),"")</f>
        <v>#REF!</v>
      </c>
      <c r="O7" s="216" t="e">
        <f>IF(AND('Mapa final'!#REF!="Muy Alta",'Mapa final'!#REF!="Leve"),CONCATENATE("R1C",'Mapa final'!#REF!),"")</f>
        <v>#REF!</v>
      </c>
      <c r="P7" s="215" t="e">
        <f>IF(AND('Mapa final'!#REF!="Muy Alta",'Mapa final'!#REF!="Menor"),CONCATENATE("R2C",'Mapa final'!#REF!),"")</f>
        <v>#REF!</v>
      </c>
      <c r="Q7" s="215" t="e">
        <f>IF(AND('Mapa final'!#REF!="Muy Alta",'Mapa final'!#REF!="Menor"),CONCATENATE("R2C",'Mapa final'!#REF!),"")</f>
        <v>#REF!</v>
      </c>
      <c r="R7" s="215" t="e">
        <f>IF(AND('Mapa final'!#REF!="Muy Alta",'Mapa final'!#REF!="Menor"),CONCATENATE("R2C",'Mapa final'!#REF!),"")</f>
        <v>#REF!</v>
      </c>
      <c r="S7" s="215" t="e">
        <f>IF(AND('Mapa final'!#REF!="Muy Alta",'Mapa final'!#REF!="Menor"),CONCATENATE("R2C",'Mapa final'!#REF!),"")</f>
        <v>#REF!</v>
      </c>
      <c r="T7" s="215" t="e">
        <f>IF(AND('Mapa final'!#REF!="Muy Alta",'Mapa final'!#REF!="Menor"),CONCATENATE("R2C",'Mapa final'!#REF!),"")</f>
        <v>#REF!</v>
      </c>
      <c r="U7" s="216" t="e">
        <f>IF(AND('Mapa final'!#REF!="Muy Alta",'Mapa final'!#REF!="Menor"),CONCATENATE("R2C",'Mapa final'!#REF!),"")</f>
        <v>#REF!</v>
      </c>
      <c r="V7" s="214" t="e">
        <f>IF(AND('Mapa final'!#REF!="Muy Alta",'Mapa final'!#REF!="Moderado"),CONCATENATE("R2C",'Mapa final'!#REF!),"")</f>
        <v>#REF!</v>
      </c>
      <c r="W7" s="215" t="e">
        <f>IF(AND('Mapa final'!#REF!="Muy Alta",'Mapa final'!#REF!="Moderado"),CONCATENATE("R2C",'Mapa final'!#REF!),"")</f>
        <v>#REF!</v>
      </c>
      <c r="X7" s="215" t="e">
        <f>IF(AND('Mapa final'!#REF!="Muy Alta",'Mapa final'!#REF!="Moderado"),CONCATENATE("R2C",'Mapa final'!#REF!),"")</f>
        <v>#REF!</v>
      </c>
      <c r="Y7" s="215" t="e">
        <f>IF(AND('Mapa final'!#REF!="Muy Alta",'Mapa final'!#REF!="Moderado"),CONCATENATE("R2C",'Mapa final'!#REF!),"")</f>
        <v>#REF!</v>
      </c>
      <c r="Z7" s="215" t="e">
        <f>IF(AND('Mapa final'!#REF!="Muy Alta",'Mapa final'!#REF!="Moderado"),CONCATENATE("R2C",'Mapa final'!#REF!),"")</f>
        <v>#REF!</v>
      </c>
      <c r="AA7" s="216" t="e">
        <f>IF(AND('Mapa final'!#REF!="Muy Alta",'Mapa final'!#REF!="Moderado"),CONCATENATE("R2C",'Mapa final'!#REF!),"")</f>
        <v>#REF!</v>
      </c>
      <c r="AB7" s="214" t="e">
        <f>IF(AND('Mapa final'!#REF!="Muy Alta",'Mapa final'!#REF!="Mayor"),CONCATENATE("R2C",'Mapa final'!#REF!),"")</f>
        <v>#REF!</v>
      </c>
      <c r="AC7" s="215" t="e">
        <f>IF(AND('Mapa final'!#REF!="Muy Alta",'Mapa final'!#REF!="Mayor"),CONCATENATE("R2C",'Mapa final'!#REF!),"")</f>
        <v>#REF!</v>
      </c>
      <c r="AD7" s="215" t="e">
        <f>IF(AND('Mapa final'!#REF!="Muy Alta",'Mapa final'!#REF!="Mayor"),CONCATENATE("R2C",'Mapa final'!#REF!),"")</f>
        <v>#REF!</v>
      </c>
      <c r="AE7" s="215" t="e">
        <f>IF(AND('Mapa final'!#REF!="Muy Alta",'Mapa final'!#REF!="Mayor"),CONCATENATE("R2C",'Mapa final'!#REF!),"")</f>
        <v>#REF!</v>
      </c>
      <c r="AF7" s="215" t="e">
        <f>IF(AND('Mapa final'!#REF!="Muy Alta",'Mapa final'!#REF!="Mayor"),CONCATENATE("R2C",'Mapa final'!#REF!),"")</f>
        <v>#REF!</v>
      </c>
      <c r="AG7" s="216" t="e">
        <f>IF(AND('Mapa final'!#REF!="Muy Alta",'Mapa final'!#REF!="Mayor"),CONCATENATE("R2C",'Mapa final'!#REF!),"")</f>
        <v>#REF!</v>
      </c>
      <c r="AH7" s="217" t="e">
        <f>IF(AND('Mapa final'!#REF!="Muy Alta",'Mapa final'!#REF!="Catastrófico"),CONCATENATE("R2C",'Mapa final'!#REF!),"")</f>
        <v>#REF!</v>
      </c>
      <c r="AI7" s="218" t="e">
        <f>IF(AND('Mapa final'!#REF!="Muy Alta",'Mapa final'!#REF!="Catastrófico"),CONCATENATE("R2C",'Mapa final'!#REF!),"")</f>
        <v>#REF!</v>
      </c>
      <c r="AJ7" s="218" t="e">
        <f>IF(AND('Mapa final'!#REF!="Muy Alta",'Mapa final'!#REF!="Catastrófico"),CONCATENATE("R2C",'Mapa final'!#REF!),"")</f>
        <v>#REF!</v>
      </c>
      <c r="AK7" s="218" t="e">
        <f>IF(AND('Mapa final'!#REF!="Muy Alta",'Mapa final'!#REF!="Catastrófico"),CONCATENATE("R2C",'Mapa final'!#REF!),"")</f>
        <v>#REF!</v>
      </c>
      <c r="AL7" s="218" t="e">
        <f>IF(AND('Mapa final'!#REF!="Muy Alta",'Mapa final'!#REF!="Catastrófico"),CONCATENATE("R2C",'Mapa final'!#REF!),"")</f>
        <v>#REF!</v>
      </c>
      <c r="AM7" s="219" t="e">
        <f>IF(AND('Mapa final'!#REF!="Muy Alta",'Mapa final'!#REF!="Catastrófico"),CONCATENATE("R2C",'Mapa final'!#REF!),"")</f>
        <v>#REF!</v>
      </c>
      <c r="AN7" s="1"/>
      <c r="AO7" s="454"/>
      <c r="AP7" s="318"/>
      <c r="AQ7" s="318"/>
      <c r="AR7" s="318"/>
      <c r="AS7" s="318"/>
      <c r="AT7" s="455"/>
      <c r="AU7" s="1"/>
      <c r="AV7" s="1"/>
      <c r="AW7" s="1"/>
      <c r="AX7" s="1"/>
      <c r="AY7" s="1"/>
      <c r="AZ7" s="1"/>
      <c r="BA7" s="1"/>
      <c r="BB7" s="1"/>
      <c r="BC7" s="1"/>
      <c r="BD7" s="1"/>
      <c r="BE7" s="1"/>
      <c r="BF7" s="1"/>
      <c r="BG7" s="1"/>
      <c r="BH7" s="1"/>
      <c r="BI7" s="1"/>
    </row>
    <row r="8" spans="1:61" ht="15" customHeight="1" x14ac:dyDescent="0.25">
      <c r="A8" s="1"/>
      <c r="B8" s="434"/>
      <c r="C8" s="318"/>
      <c r="D8" s="319"/>
      <c r="E8" s="330"/>
      <c r="F8" s="318"/>
      <c r="G8" s="318"/>
      <c r="H8" s="318"/>
      <c r="I8" s="318"/>
      <c r="J8" s="214" t="e">
        <f>IF(AND('Mapa final'!#REF!="Muy Alta",'Mapa final'!#REF!="Leve"),CONCATENATE("R1C",'Mapa final'!#REF!),"")</f>
        <v>#REF!</v>
      </c>
      <c r="K8" s="215" t="e">
        <f>IF(AND('Mapa final'!#REF!="Muy Alta",'Mapa final'!#REF!="Leve"),CONCATENATE("R1C",'Mapa final'!#REF!),"")</f>
        <v>#REF!</v>
      </c>
      <c r="L8" s="215" t="e">
        <f>IF(AND('Mapa final'!#REF!="Muy Alta",'Mapa final'!#REF!="Leve"),CONCATENATE("R1C",'Mapa final'!#REF!),"")</f>
        <v>#REF!</v>
      </c>
      <c r="M8" s="215" t="e">
        <f>IF(AND('Mapa final'!#REF!="Muy Alta",'Mapa final'!#REF!="Leve"),CONCATENATE("R1C",'Mapa final'!#REF!),"")</f>
        <v>#REF!</v>
      </c>
      <c r="N8" s="215" t="e">
        <f>IF(AND('Mapa final'!#REF!="Muy Alta",'Mapa final'!#REF!="Leve"),CONCATENATE("R1C",'Mapa final'!#REF!),"")</f>
        <v>#REF!</v>
      </c>
      <c r="O8" s="216" t="e">
        <f>IF(AND('Mapa final'!#REF!="Muy Alta",'Mapa final'!#REF!="Leve"),CONCATENATE("R1C",'Mapa final'!#REF!),"")</f>
        <v>#REF!</v>
      </c>
      <c r="P8" s="215" t="e">
        <f>IF(AND('Mapa final'!#REF!="Muy Alta",'Mapa final'!#REF!="Menor"),CONCATENATE("R3C",'Mapa final'!#REF!),"")</f>
        <v>#REF!</v>
      </c>
      <c r="Q8" s="215" t="e">
        <f>IF(AND('Mapa final'!#REF!="Muy Alta",'Mapa final'!#REF!="Menor"),CONCATENATE("R3C",'Mapa final'!#REF!),"")</f>
        <v>#REF!</v>
      </c>
      <c r="R8" s="215" t="e">
        <f>IF(AND('Mapa final'!#REF!="Muy Alta",'Mapa final'!#REF!="Menor"),CONCATENATE("R3C",'Mapa final'!#REF!),"")</f>
        <v>#REF!</v>
      </c>
      <c r="S8" s="215" t="e">
        <f>IF(AND('Mapa final'!#REF!="Muy Alta",'Mapa final'!#REF!="Menor"),CONCATENATE("R3C",'Mapa final'!#REF!),"")</f>
        <v>#REF!</v>
      </c>
      <c r="T8" s="215" t="e">
        <f>IF(AND('Mapa final'!#REF!="Muy Alta",'Mapa final'!#REF!="Menor"),CONCATENATE("R3C",'Mapa final'!#REF!),"")</f>
        <v>#REF!</v>
      </c>
      <c r="U8" s="216" t="e">
        <f>IF(AND('Mapa final'!#REF!="Muy Alta",'Mapa final'!#REF!="Menor"),CONCATENATE("R3C",'Mapa final'!#REF!),"")</f>
        <v>#REF!</v>
      </c>
      <c r="V8" s="214" t="e">
        <f>IF(AND('Mapa final'!#REF!="Muy Alta",'Mapa final'!#REF!="Moderado"),CONCATENATE("R3C",'Mapa final'!#REF!),"")</f>
        <v>#REF!</v>
      </c>
      <c r="W8" s="215" t="e">
        <f>IF(AND('Mapa final'!#REF!="Muy Alta",'Mapa final'!#REF!="Moderado"),CONCATENATE("R3C",'Mapa final'!#REF!),"")</f>
        <v>#REF!</v>
      </c>
      <c r="X8" s="215" t="e">
        <f>IF(AND('Mapa final'!#REF!="Muy Alta",'Mapa final'!#REF!="Moderado"),CONCATENATE("R3C",'Mapa final'!#REF!),"")</f>
        <v>#REF!</v>
      </c>
      <c r="Y8" s="215" t="e">
        <f>IF(AND('Mapa final'!#REF!="Muy Alta",'Mapa final'!#REF!="Moderado"),CONCATENATE("R3C",'Mapa final'!#REF!),"")</f>
        <v>#REF!</v>
      </c>
      <c r="Z8" s="215" t="e">
        <f>IF(AND('Mapa final'!#REF!="Muy Alta",'Mapa final'!#REF!="Moderado"),CONCATENATE("R3C",'Mapa final'!#REF!),"")</f>
        <v>#REF!</v>
      </c>
      <c r="AA8" s="216" t="e">
        <f>IF(AND('Mapa final'!#REF!="Muy Alta",'Mapa final'!#REF!="Moderado"),CONCATENATE("R3C",'Mapa final'!#REF!),"")</f>
        <v>#REF!</v>
      </c>
      <c r="AB8" s="214" t="e">
        <f>IF(AND('Mapa final'!#REF!="Muy Alta",'Mapa final'!#REF!="Mayor"),CONCATENATE("R3C",'Mapa final'!#REF!),"")</f>
        <v>#REF!</v>
      </c>
      <c r="AC8" s="215" t="e">
        <f>IF(AND('Mapa final'!#REF!="Muy Alta",'Mapa final'!#REF!="Mayor"),CONCATENATE("R3C",'Mapa final'!#REF!),"")</f>
        <v>#REF!</v>
      </c>
      <c r="AD8" s="215" t="e">
        <f>IF(AND('Mapa final'!#REF!="Muy Alta",'Mapa final'!#REF!="Mayor"),CONCATENATE("R3C",'Mapa final'!#REF!),"")</f>
        <v>#REF!</v>
      </c>
      <c r="AE8" s="215" t="e">
        <f>IF(AND('Mapa final'!#REF!="Muy Alta",'Mapa final'!#REF!="Mayor"),CONCATENATE("R3C",'Mapa final'!#REF!),"")</f>
        <v>#REF!</v>
      </c>
      <c r="AF8" s="215" t="e">
        <f>IF(AND('Mapa final'!#REF!="Muy Alta",'Mapa final'!#REF!="Mayor"),CONCATENATE("R3C",'Mapa final'!#REF!),"")</f>
        <v>#REF!</v>
      </c>
      <c r="AG8" s="216" t="e">
        <f>IF(AND('Mapa final'!#REF!="Muy Alta",'Mapa final'!#REF!="Mayor"),CONCATENATE("R3C",'Mapa final'!#REF!),"")</f>
        <v>#REF!</v>
      </c>
      <c r="AH8" s="217" t="e">
        <f>IF(AND('Mapa final'!#REF!="Muy Alta",'Mapa final'!#REF!="Catastrófico"),CONCATENATE("R3C",'Mapa final'!#REF!),"")</f>
        <v>#REF!</v>
      </c>
      <c r="AI8" s="218" t="e">
        <f>IF(AND('Mapa final'!#REF!="Muy Alta",'Mapa final'!#REF!="Catastrófico"),CONCATENATE("R3C",'Mapa final'!#REF!),"")</f>
        <v>#REF!</v>
      </c>
      <c r="AJ8" s="218" t="e">
        <f>IF(AND('Mapa final'!#REF!="Muy Alta",'Mapa final'!#REF!="Catastrófico"),CONCATENATE("R3C",'Mapa final'!#REF!),"")</f>
        <v>#REF!</v>
      </c>
      <c r="AK8" s="218" t="e">
        <f>IF(AND('Mapa final'!#REF!="Muy Alta",'Mapa final'!#REF!="Catastrófico"),CONCATENATE("R3C",'Mapa final'!#REF!),"")</f>
        <v>#REF!</v>
      </c>
      <c r="AL8" s="218" t="e">
        <f>IF(AND('Mapa final'!#REF!="Muy Alta",'Mapa final'!#REF!="Catastrófico"),CONCATENATE("R3C",'Mapa final'!#REF!),"")</f>
        <v>#REF!</v>
      </c>
      <c r="AM8" s="219" t="e">
        <f>IF(AND('Mapa final'!#REF!="Muy Alta",'Mapa final'!#REF!="Catastrófico"),CONCATENATE("R3C",'Mapa final'!#REF!),"")</f>
        <v>#REF!</v>
      </c>
      <c r="AN8" s="1"/>
      <c r="AO8" s="454"/>
      <c r="AP8" s="318"/>
      <c r="AQ8" s="318"/>
      <c r="AR8" s="318"/>
      <c r="AS8" s="318"/>
      <c r="AT8" s="455"/>
      <c r="AU8" s="1"/>
      <c r="AV8" s="1"/>
      <c r="AW8" s="1"/>
      <c r="AX8" s="1"/>
      <c r="AY8" s="1"/>
      <c r="AZ8" s="1"/>
      <c r="BA8" s="1"/>
      <c r="BB8" s="1"/>
      <c r="BC8" s="1"/>
      <c r="BD8" s="1"/>
      <c r="BE8" s="1"/>
      <c r="BF8" s="1"/>
      <c r="BG8" s="1"/>
      <c r="BH8" s="1"/>
      <c r="BI8" s="1"/>
    </row>
    <row r="9" spans="1:61" ht="15" customHeight="1" x14ac:dyDescent="0.25">
      <c r="A9" s="1"/>
      <c r="B9" s="434"/>
      <c r="C9" s="318"/>
      <c r="D9" s="319"/>
      <c r="E9" s="330"/>
      <c r="F9" s="318"/>
      <c r="G9" s="318"/>
      <c r="H9" s="318"/>
      <c r="I9" s="318"/>
      <c r="J9" s="214" t="e">
        <f>IF(AND('Mapa final'!#REF!="Muy Alta",'Mapa final'!#REF!="Leve"),CONCATENATE("R1C",'Mapa final'!#REF!),"")</f>
        <v>#REF!</v>
      </c>
      <c r="K9" s="215" t="e">
        <f>IF(AND('Mapa final'!#REF!="Muy Alta",'Mapa final'!#REF!="Leve"),CONCATENATE("R1C",'Mapa final'!#REF!),"")</f>
        <v>#REF!</v>
      </c>
      <c r="L9" s="215" t="e">
        <f>IF(AND('Mapa final'!#REF!="Muy Alta",'Mapa final'!#REF!="Leve"),CONCATENATE("R1C",'Mapa final'!#REF!),"")</f>
        <v>#REF!</v>
      </c>
      <c r="M9" s="215" t="e">
        <f>IF(AND('Mapa final'!#REF!="Muy Alta",'Mapa final'!#REF!="Leve"),CONCATENATE("R1C",'Mapa final'!#REF!),"")</f>
        <v>#REF!</v>
      </c>
      <c r="N9" s="215" t="e">
        <f>IF(AND('Mapa final'!#REF!="Muy Alta",'Mapa final'!#REF!="Leve"),CONCATENATE("R1C",'Mapa final'!#REF!),"")</f>
        <v>#REF!</v>
      </c>
      <c r="O9" s="216" t="e">
        <f>IF(AND('Mapa final'!#REF!="Muy Alta",'Mapa final'!#REF!="Leve"),CONCATENATE("R1C",'Mapa final'!#REF!),"")</f>
        <v>#REF!</v>
      </c>
      <c r="P9" s="215" t="e">
        <f>IF(AND('Mapa final'!#REF!="Muy Alta",'Mapa final'!#REF!="Menor"),CONCATENATE("R4C",'Mapa final'!#REF!),"")</f>
        <v>#REF!</v>
      </c>
      <c r="Q9" s="215" t="e">
        <f>IF(AND('Mapa final'!#REF!="Muy Alta",'Mapa final'!#REF!="Menor"),CONCATENATE("R4C",'Mapa final'!#REF!),"")</f>
        <v>#REF!</v>
      </c>
      <c r="R9" s="215" t="e">
        <f>IF(AND('Mapa final'!#REF!="Muy Alta",'Mapa final'!#REF!="Menor"),CONCATENATE("R4C",'Mapa final'!#REF!),"")</f>
        <v>#REF!</v>
      </c>
      <c r="S9" s="215" t="e">
        <f>IF(AND('Mapa final'!#REF!="Muy Alta",'Mapa final'!#REF!="Menor"),CONCATENATE("R4C",'Mapa final'!#REF!),"")</f>
        <v>#REF!</v>
      </c>
      <c r="T9" s="215" t="e">
        <f>IF(AND('Mapa final'!#REF!="Muy Alta",'Mapa final'!#REF!="Menor"),CONCATENATE("R4C",'Mapa final'!#REF!),"")</f>
        <v>#REF!</v>
      </c>
      <c r="U9" s="216" t="e">
        <f>IF(AND('Mapa final'!#REF!="Muy Alta",'Mapa final'!#REF!="Menor"),CONCATENATE("R4C",'Mapa final'!#REF!),"")</f>
        <v>#REF!</v>
      </c>
      <c r="V9" s="214" t="e">
        <f>IF(AND('Mapa final'!#REF!="Muy Alta",'Mapa final'!#REF!="Moderado"),CONCATENATE("R4C",'Mapa final'!#REF!),"")</f>
        <v>#REF!</v>
      </c>
      <c r="W9" s="215" t="e">
        <f>IF(AND('Mapa final'!#REF!="Muy Alta",'Mapa final'!#REF!="Moderado"),CONCATENATE("R4C",'Mapa final'!#REF!),"")</f>
        <v>#REF!</v>
      </c>
      <c r="X9" s="215" t="e">
        <f>IF(AND('Mapa final'!#REF!="Muy Alta",'Mapa final'!#REF!="Moderado"),CONCATENATE("R4C",'Mapa final'!#REF!),"")</f>
        <v>#REF!</v>
      </c>
      <c r="Y9" s="215" t="e">
        <f>IF(AND('Mapa final'!#REF!="Muy Alta",'Mapa final'!#REF!="Moderado"),CONCATENATE("R4C",'Mapa final'!#REF!),"")</f>
        <v>#REF!</v>
      </c>
      <c r="Z9" s="215" t="e">
        <f>IF(AND('Mapa final'!#REF!="Muy Alta",'Mapa final'!#REF!="Moderado"),CONCATENATE("R4C",'Mapa final'!#REF!),"")</f>
        <v>#REF!</v>
      </c>
      <c r="AA9" s="216" t="e">
        <f>IF(AND('Mapa final'!#REF!="Muy Alta",'Mapa final'!#REF!="Moderado"),CONCATENATE("R4C",'Mapa final'!#REF!),"")</f>
        <v>#REF!</v>
      </c>
      <c r="AB9" s="214" t="e">
        <f>IF(AND('Mapa final'!#REF!="Muy Alta",'Mapa final'!#REF!="Mayor"),CONCATENATE("R4C",'Mapa final'!#REF!),"")</f>
        <v>#REF!</v>
      </c>
      <c r="AC9" s="215" t="e">
        <f>IF(AND('Mapa final'!#REF!="Muy Alta",'Mapa final'!#REF!="Mayor"),CONCATENATE("R4C",'Mapa final'!#REF!),"")</f>
        <v>#REF!</v>
      </c>
      <c r="AD9" s="215" t="e">
        <f>IF(AND('Mapa final'!#REF!="Muy Alta",'Mapa final'!#REF!="Mayor"),CONCATENATE("R4C",'Mapa final'!#REF!),"")</f>
        <v>#REF!</v>
      </c>
      <c r="AE9" s="215" t="e">
        <f>IF(AND('Mapa final'!#REF!="Muy Alta",'Mapa final'!#REF!="Mayor"),CONCATENATE("R4C",'Mapa final'!#REF!),"")</f>
        <v>#REF!</v>
      </c>
      <c r="AF9" s="215" t="e">
        <f>IF(AND('Mapa final'!#REF!="Muy Alta",'Mapa final'!#REF!="Mayor"),CONCATENATE("R4C",'Mapa final'!#REF!),"")</f>
        <v>#REF!</v>
      </c>
      <c r="AG9" s="216" t="e">
        <f>IF(AND('Mapa final'!#REF!="Muy Alta",'Mapa final'!#REF!="Mayor"),CONCATENATE("R4C",'Mapa final'!#REF!),"")</f>
        <v>#REF!</v>
      </c>
      <c r="AH9" s="217" t="e">
        <f>IF(AND('Mapa final'!#REF!="Muy Alta",'Mapa final'!#REF!="Catastrófico"),CONCATENATE("R4C",'Mapa final'!#REF!),"")</f>
        <v>#REF!</v>
      </c>
      <c r="AI9" s="218" t="e">
        <f>IF(AND('Mapa final'!#REF!="Muy Alta",'Mapa final'!#REF!="Catastrófico"),CONCATENATE("R4C",'Mapa final'!#REF!),"")</f>
        <v>#REF!</v>
      </c>
      <c r="AJ9" s="218" t="e">
        <f>IF(AND('Mapa final'!#REF!="Muy Alta",'Mapa final'!#REF!="Catastrófico"),CONCATENATE("R4C",'Mapa final'!#REF!),"")</f>
        <v>#REF!</v>
      </c>
      <c r="AK9" s="218" t="e">
        <f>IF(AND('Mapa final'!#REF!="Muy Alta",'Mapa final'!#REF!="Catastrófico"),CONCATENATE("R4C",'Mapa final'!#REF!),"")</f>
        <v>#REF!</v>
      </c>
      <c r="AL9" s="218" t="e">
        <f>IF(AND('Mapa final'!#REF!="Muy Alta",'Mapa final'!#REF!="Catastrófico"),CONCATENATE("R4C",'Mapa final'!#REF!),"")</f>
        <v>#REF!</v>
      </c>
      <c r="AM9" s="219" t="e">
        <f>IF(AND('Mapa final'!#REF!="Muy Alta",'Mapa final'!#REF!="Catastrófico"),CONCATENATE("R4C",'Mapa final'!#REF!),"")</f>
        <v>#REF!</v>
      </c>
      <c r="AN9" s="1"/>
      <c r="AO9" s="454"/>
      <c r="AP9" s="318"/>
      <c r="AQ9" s="318"/>
      <c r="AR9" s="318"/>
      <c r="AS9" s="318"/>
      <c r="AT9" s="455"/>
      <c r="AU9" s="1"/>
      <c r="AV9" s="1"/>
      <c r="AW9" s="1"/>
      <c r="AX9" s="1"/>
      <c r="AY9" s="1"/>
      <c r="AZ9" s="1"/>
      <c r="BA9" s="1"/>
      <c r="BB9" s="1"/>
      <c r="BC9" s="1"/>
      <c r="BD9" s="1"/>
      <c r="BE9" s="1"/>
      <c r="BF9" s="1"/>
      <c r="BG9" s="1"/>
      <c r="BH9" s="1"/>
      <c r="BI9" s="1"/>
    </row>
    <row r="10" spans="1:61" ht="15" customHeight="1" x14ac:dyDescent="0.25">
      <c r="A10" s="1"/>
      <c r="B10" s="434"/>
      <c r="C10" s="318"/>
      <c r="D10" s="319"/>
      <c r="E10" s="330"/>
      <c r="F10" s="318"/>
      <c r="G10" s="318"/>
      <c r="H10" s="318"/>
      <c r="I10" s="318"/>
      <c r="J10" s="214" t="e">
        <f>IF(AND('Mapa final'!#REF!="Muy Alta",'Mapa final'!#REF!="Leve"),CONCATENATE("R1C",'Mapa final'!#REF!),"")</f>
        <v>#REF!</v>
      </c>
      <c r="K10" s="215" t="e">
        <f>IF(AND('Mapa final'!#REF!="Muy Alta",'Mapa final'!#REF!="Leve"),CONCATENATE("R1C",'Mapa final'!#REF!),"")</f>
        <v>#REF!</v>
      </c>
      <c r="L10" s="215" t="e">
        <f>IF(AND('Mapa final'!#REF!="Muy Alta",'Mapa final'!#REF!="Leve"),CONCATENATE("R1C",'Mapa final'!#REF!),"")</f>
        <v>#REF!</v>
      </c>
      <c r="M10" s="215" t="e">
        <f>IF(AND('Mapa final'!#REF!="Muy Alta",'Mapa final'!#REF!="Leve"),CONCATENATE("R1C",'Mapa final'!#REF!),"")</f>
        <v>#REF!</v>
      </c>
      <c r="N10" s="215" t="e">
        <f>IF(AND('Mapa final'!#REF!="Muy Alta",'Mapa final'!#REF!="Leve"),CONCATENATE("R1C",'Mapa final'!#REF!),"")</f>
        <v>#REF!</v>
      </c>
      <c r="O10" s="216" t="e">
        <f>IF(AND('Mapa final'!#REF!="Muy Alta",'Mapa final'!#REF!="Leve"),CONCATENATE("R1C",'Mapa final'!#REF!),"")</f>
        <v>#REF!</v>
      </c>
      <c r="P10" s="215" t="e">
        <f>IF(AND('Mapa final'!#REF!="Muy Alta",'Mapa final'!#REF!="Menor"),CONCATENATE("R5C",'Mapa final'!#REF!),"")</f>
        <v>#REF!</v>
      </c>
      <c r="Q10" s="215" t="e">
        <f>IF(AND('Mapa final'!#REF!="Muy Alta",'Mapa final'!#REF!="Menor"),CONCATENATE("R5C",'Mapa final'!#REF!),"")</f>
        <v>#REF!</v>
      </c>
      <c r="R10" s="215" t="e">
        <f>IF(AND('Mapa final'!#REF!="Muy Alta",'Mapa final'!#REF!="Menor"),CONCATENATE("R5C",'Mapa final'!#REF!),"")</f>
        <v>#REF!</v>
      </c>
      <c r="S10" s="215" t="e">
        <f>IF(AND('Mapa final'!#REF!="Muy Alta",'Mapa final'!#REF!="Menor"),CONCATENATE("R5C",'Mapa final'!#REF!),"")</f>
        <v>#REF!</v>
      </c>
      <c r="T10" s="215" t="e">
        <f>IF(AND('Mapa final'!#REF!="Muy Alta",'Mapa final'!#REF!="Menor"),CONCATENATE("R5C",'Mapa final'!#REF!),"")</f>
        <v>#REF!</v>
      </c>
      <c r="U10" s="216" t="e">
        <f>IF(AND('Mapa final'!#REF!="Muy Alta",'Mapa final'!#REF!="Menor"),CONCATENATE("R5C",'Mapa final'!#REF!),"")</f>
        <v>#REF!</v>
      </c>
      <c r="V10" s="214" t="e">
        <f>IF(AND('Mapa final'!#REF!="Muy Alta",'Mapa final'!#REF!="Moderado"),CONCATENATE("R5C",'Mapa final'!#REF!),"")</f>
        <v>#REF!</v>
      </c>
      <c r="W10" s="215" t="e">
        <f>IF(AND('Mapa final'!#REF!="Muy Alta",'Mapa final'!#REF!="Moderado"),CONCATENATE("R5C",'Mapa final'!#REF!),"")</f>
        <v>#REF!</v>
      </c>
      <c r="X10" s="215" t="e">
        <f>IF(AND('Mapa final'!#REF!="Muy Alta",'Mapa final'!#REF!="Moderado"),CONCATENATE("R5C",'Mapa final'!#REF!),"")</f>
        <v>#REF!</v>
      </c>
      <c r="Y10" s="215" t="e">
        <f>IF(AND('Mapa final'!#REF!="Muy Alta",'Mapa final'!#REF!="Moderado"),CONCATENATE("R5C",'Mapa final'!#REF!),"")</f>
        <v>#REF!</v>
      </c>
      <c r="Z10" s="215" t="e">
        <f>IF(AND('Mapa final'!#REF!="Muy Alta",'Mapa final'!#REF!="Moderado"),CONCATENATE("R5C",'Mapa final'!#REF!),"")</f>
        <v>#REF!</v>
      </c>
      <c r="AA10" s="216" t="e">
        <f>IF(AND('Mapa final'!#REF!="Muy Alta",'Mapa final'!#REF!="Moderado"),CONCATENATE("R5C",'Mapa final'!#REF!),"")</f>
        <v>#REF!</v>
      </c>
      <c r="AB10" s="214" t="e">
        <f>IF(AND('Mapa final'!#REF!="Muy Alta",'Mapa final'!#REF!="Mayor"),CONCATENATE("R5C",'Mapa final'!#REF!),"")</f>
        <v>#REF!</v>
      </c>
      <c r="AC10" s="215" t="e">
        <f>IF(AND('Mapa final'!#REF!="Muy Alta",'Mapa final'!#REF!="Mayor"),CONCATENATE("R5C",'Mapa final'!#REF!),"")</f>
        <v>#REF!</v>
      </c>
      <c r="AD10" s="215" t="e">
        <f>IF(AND('Mapa final'!#REF!="Muy Alta",'Mapa final'!#REF!="Mayor"),CONCATENATE("R5C",'Mapa final'!#REF!),"")</f>
        <v>#REF!</v>
      </c>
      <c r="AE10" s="215" t="e">
        <f>IF(AND('Mapa final'!#REF!="Muy Alta",'Mapa final'!#REF!="Mayor"),CONCATENATE("R5C",'Mapa final'!#REF!),"")</f>
        <v>#REF!</v>
      </c>
      <c r="AF10" s="215" t="e">
        <f>IF(AND('Mapa final'!#REF!="Muy Alta",'Mapa final'!#REF!="Mayor"),CONCATENATE("R5C",'Mapa final'!#REF!),"")</f>
        <v>#REF!</v>
      </c>
      <c r="AG10" s="216" t="e">
        <f>IF(AND('Mapa final'!#REF!="Muy Alta",'Mapa final'!#REF!="Mayor"),CONCATENATE("R5C",'Mapa final'!#REF!),"")</f>
        <v>#REF!</v>
      </c>
      <c r="AH10" s="217" t="e">
        <f>IF(AND('Mapa final'!#REF!="Muy Alta",'Mapa final'!#REF!="Catastrófico"),CONCATENATE("R5C",'Mapa final'!#REF!),"")</f>
        <v>#REF!</v>
      </c>
      <c r="AI10" s="218" t="e">
        <f>IF(AND('Mapa final'!#REF!="Muy Alta",'Mapa final'!#REF!="Catastrófico"),CONCATENATE("R5C",'Mapa final'!#REF!),"")</f>
        <v>#REF!</v>
      </c>
      <c r="AJ10" s="218" t="e">
        <f>IF(AND('Mapa final'!#REF!="Muy Alta",'Mapa final'!#REF!="Catastrófico"),CONCATENATE("R5C",'Mapa final'!#REF!),"")</f>
        <v>#REF!</v>
      </c>
      <c r="AK10" s="218" t="e">
        <f>IF(AND('Mapa final'!#REF!="Muy Alta",'Mapa final'!#REF!="Catastrófico"),CONCATENATE("R5C",'Mapa final'!#REF!),"")</f>
        <v>#REF!</v>
      </c>
      <c r="AL10" s="218" t="e">
        <f>IF(AND('Mapa final'!#REF!="Muy Alta",'Mapa final'!#REF!="Catastrófico"),CONCATENATE("R5C",'Mapa final'!#REF!),"")</f>
        <v>#REF!</v>
      </c>
      <c r="AM10" s="219" t="e">
        <f>IF(AND('Mapa final'!#REF!="Muy Alta",'Mapa final'!#REF!="Catastrófico"),CONCATENATE("R5C",'Mapa final'!#REF!),"")</f>
        <v>#REF!</v>
      </c>
      <c r="AN10" s="1"/>
      <c r="AO10" s="454"/>
      <c r="AP10" s="318"/>
      <c r="AQ10" s="318"/>
      <c r="AR10" s="318"/>
      <c r="AS10" s="318"/>
      <c r="AT10" s="455"/>
      <c r="AU10" s="1"/>
      <c r="AV10" s="1"/>
      <c r="AW10" s="1"/>
      <c r="AX10" s="1"/>
      <c r="AY10" s="1"/>
      <c r="AZ10" s="1"/>
      <c r="BA10" s="1"/>
      <c r="BB10" s="1"/>
      <c r="BC10" s="1"/>
      <c r="BD10" s="1"/>
      <c r="BE10" s="1"/>
      <c r="BF10" s="1"/>
      <c r="BG10" s="1"/>
      <c r="BH10" s="1"/>
      <c r="BI10" s="1"/>
    </row>
    <row r="11" spans="1:61" ht="15" customHeight="1" x14ac:dyDescent="0.25">
      <c r="A11" s="1"/>
      <c r="B11" s="434"/>
      <c r="C11" s="318"/>
      <c r="D11" s="319"/>
      <c r="E11" s="330"/>
      <c r="F11" s="318"/>
      <c r="G11" s="318"/>
      <c r="H11" s="318"/>
      <c r="I11" s="318"/>
      <c r="J11" s="214" t="e">
        <f>IF(AND('Mapa final'!#REF!="Muy Alta",'Mapa final'!#REF!="Leve"),CONCATENATE("R1C",'Mapa final'!#REF!),"")</f>
        <v>#REF!</v>
      </c>
      <c r="K11" s="215" t="e">
        <f>IF(AND('Mapa final'!#REF!="Muy Alta",'Mapa final'!#REF!="Leve"),CONCATENATE("R1C",'Mapa final'!#REF!),"")</f>
        <v>#REF!</v>
      </c>
      <c r="L11" s="215" t="e">
        <f>IF(AND('Mapa final'!#REF!="Muy Alta",'Mapa final'!#REF!="Leve"),CONCATENATE("R1C",'Mapa final'!#REF!),"")</f>
        <v>#REF!</v>
      </c>
      <c r="M11" s="215" t="e">
        <f>IF(AND('Mapa final'!#REF!="Muy Alta",'Mapa final'!#REF!="Leve"),CONCATENATE("R1C",'Mapa final'!#REF!),"")</f>
        <v>#REF!</v>
      </c>
      <c r="N11" s="215" t="e">
        <f>IF(AND('Mapa final'!#REF!="Muy Alta",'Mapa final'!#REF!="Leve"),CONCATENATE("R1C",'Mapa final'!#REF!),"")</f>
        <v>#REF!</v>
      </c>
      <c r="O11" s="216" t="e">
        <f>IF(AND('Mapa final'!#REF!="Muy Alta",'Mapa final'!#REF!="Leve"),CONCATENATE("R1C",'Mapa final'!#REF!),"")</f>
        <v>#REF!</v>
      </c>
      <c r="P11" s="215" t="e">
        <f>IF(AND('Mapa final'!#REF!="Muy Alta",'Mapa final'!#REF!="Menor"),CONCATENATE("R6C",'Mapa final'!#REF!),"")</f>
        <v>#REF!</v>
      </c>
      <c r="Q11" s="215" t="e">
        <f>IF(AND('Mapa final'!#REF!="Muy Alta",'Mapa final'!#REF!="Menor"),CONCATENATE("R6C",'Mapa final'!#REF!),"")</f>
        <v>#REF!</v>
      </c>
      <c r="R11" s="215" t="e">
        <f>IF(AND('Mapa final'!#REF!="Muy Alta",'Mapa final'!#REF!="Menor"),CONCATENATE("R6C",'Mapa final'!#REF!),"")</f>
        <v>#REF!</v>
      </c>
      <c r="S11" s="215" t="e">
        <f>IF(AND('Mapa final'!#REF!="Muy Alta",'Mapa final'!#REF!="Menor"),CONCATENATE("R6C",'Mapa final'!#REF!),"")</f>
        <v>#REF!</v>
      </c>
      <c r="T11" s="215" t="e">
        <f>IF(AND('Mapa final'!#REF!="Muy Alta",'Mapa final'!#REF!="Menor"),CONCATENATE("R6C",'Mapa final'!#REF!),"")</f>
        <v>#REF!</v>
      </c>
      <c r="U11" s="216" t="e">
        <f>IF(AND('Mapa final'!#REF!="Muy Alta",'Mapa final'!#REF!="Menor"),CONCATENATE("R6C",'Mapa final'!#REF!),"")</f>
        <v>#REF!</v>
      </c>
      <c r="V11" s="214" t="e">
        <f>IF(AND('Mapa final'!#REF!="Muy Alta",'Mapa final'!#REF!="Moderado"),CONCATENATE("R6C",'Mapa final'!#REF!),"")</f>
        <v>#REF!</v>
      </c>
      <c r="W11" s="215" t="e">
        <f>IF(AND('Mapa final'!#REF!="Muy Alta",'Mapa final'!#REF!="Moderado"),CONCATENATE("R6C",'Mapa final'!#REF!),"")</f>
        <v>#REF!</v>
      </c>
      <c r="X11" s="215" t="e">
        <f>IF(AND('Mapa final'!#REF!="Muy Alta",'Mapa final'!#REF!="Moderado"),CONCATENATE("R6C",'Mapa final'!#REF!),"")</f>
        <v>#REF!</v>
      </c>
      <c r="Y11" s="215" t="e">
        <f>IF(AND('Mapa final'!#REF!="Muy Alta",'Mapa final'!#REF!="Moderado"),CONCATENATE("R6C",'Mapa final'!#REF!),"")</f>
        <v>#REF!</v>
      </c>
      <c r="Z11" s="215" t="e">
        <f>IF(AND('Mapa final'!#REF!="Muy Alta",'Mapa final'!#REF!="Moderado"),CONCATENATE("R6C",'Mapa final'!#REF!),"")</f>
        <v>#REF!</v>
      </c>
      <c r="AA11" s="216" t="e">
        <f>IF(AND('Mapa final'!#REF!="Muy Alta",'Mapa final'!#REF!="Moderado"),CONCATENATE("R6C",'Mapa final'!#REF!),"")</f>
        <v>#REF!</v>
      </c>
      <c r="AB11" s="214" t="e">
        <f>IF(AND('Mapa final'!#REF!="Muy Alta",'Mapa final'!#REF!="Mayor"),CONCATENATE("R6C",'Mapa final'!#REF!),"")</f>
        <v>#REF!</v>
      </c>
      <c r="AC11" s="215" t="e">
        <f>IF(AND('Mapa final'!#REF!="Muy Alta",'Mapa final'!#REF!="Mayor"),CONCATENATE("R6C",'Mapa final'!#REF!),"")</f>
        <v>#REF!</v>
      </c>
      <c r="AD11" s="215" t="e">
        <f>IF(AND('Mapa final'!#REF!="Muy Alta",'Mapa final'!#REF!="Mayor"),CONCATENATE("R6C",'Mapa final'!#REF!),"")</f>
        <v>#REF!</v>
      </c>
      <c r="AE11" s="215" t="e">
        <f>IF(AND('Mapa final'!#REF!="Muy Alta",'Mapa final'!#REF!="Mayor"),CONCATENATE("R6C",'Mapa final'!#REF!),"")</f>
        <v>#REF!</v>
      </c>
      <c r="AF11" s="215" t="e">
        <f>IF(AND('Mapa final'!#REF!="Muy Alta",'Mapa final'!#REF!="Mayor"),CONCATENATE("R6C",'Mapa final'!#REF!),"")</f>
        <v>#REF!</v>
      </c>
      <c r="AG11" s="216" t="e">
        <f>IF(AND('Mapa final'!#REF!="Muy Alta",'Mapa final'!#REF!="Mayor"),CONCATENATE("R6C",'Mapa final'!#REF!),"")</f>
        <v>#REF!</v>
      </c>
      <c r="AH11" s="217" t="e">
        <f>IF(AND('Mapa final'!#REF!="Muy Alta",'Mapa final'!#REF!="Catastrófico"),CONCATENATE("R6C",'Mapa final'!#REF!),"")</f>
        <v>#REF!</v>
      </c>
      <c r="AI11" s="218" t="e">
        <f>IF(AND('Mapa final'!#REF!="Muy Alta",'Mapa final'!#REF!="Catastrófico"),CONCATENATE("R6C",'Mapa final'!#REF!),"")</f>
        <v>#REF!</v>
      </c>
      <c r="AJ11" s="218" t="e">
        <f>IF(AND('Mapa final'!#REF!="Muy Alta",'Mapa final'!#REF!="Catastrófico"),CONCATENATE("R6C",'Mapa final'!#REF!),"")</f>
        <v>#REF!</v>
      </c>
      <c r="AK11" s="218" t="e">
        <f>IF(AND('Mapa final'!#REF!="Muy Alta",'Mapa final'!#REF!="Catastrófico"),CONCATENATE("R6C",'Mapa final'!#REF!),"")</f>
        <v>#REF!</v>
      </c>
      <c r="AL11" s="218" t="e">
        <f>IF(AND('Mapa final'!#REF!="Muy Alta",'Mapa final'!#REF!="Catastrófico"),CONCATENATE("R6C",'Mapa final'!#REF!),"")</f>
        <v>#REF!</v>
      </c>
      <c r="AM11" s="219" t="e">
        <f>IF(AND('Mapa final'!#REF!="Muy Alta",'Mapa final'!#REF!="Catastrófico"),CONCATENATE("R6C",'Mapa final'!#REF!),"")</f>
        <v>#REF!</v>
      </c>
      <c r="AN11" s="1"/>
      <c r="AO11" s="454"/>
      <c r="AP11" s="318"/>
      <c r="AQ11" s="318"/>
      <c r="AR11" s="318"/>
      <c r="AS11" s="318"/>
      <c r="AT11" s="455"/>
      <c r="AU11" s="1"/>
      <c r="AV11" s="1"/>
      <c r="AW11" s="1"/>
      <c r="AX11" s="1"/>
      <c r="AY11" s="1"/>
      <c r="AZ11" s="1"/>
      <c r="BA11" s="1"/>
      <c r="BB11" s="1"/>
      <c r="BC11" s="1"/>
      <c r="BD11" s="1"/>
      <c r="BE11" s="1"/>
      <c r="BF11" s="1"/>
      <c r="BG11" s="1"/>
      <c r="BH11" s="1"/>
      <c r="BI11" s="1"/>
    </row>
    <row r="12" spans="1:61" ht="15" customHeight="1" x14ac:dyDescent="0.25">
      <c r="A12" s="1"/>
      <c r="B12" s="434"/>
      <c r="C12" s="318"/>
      <c r="D12" s="319"/>
      <c r="E12" s="330"/>
      <c r="F12" s="318"/>
      <c r="G12" s="318"/>
      <c r="H12" s="318"/>
      <c r="I12" s="318"/>
      <c r="J12" s="214" t="e">
        <f>IF(AND('Mapa final'!#REF!="Muy Alta",'Mapa final'!#REF!="Leve"),CONCATENATE("R1C",'Mapa final'!#REF!),"")</f>
        <v>#REF!</v>
      </c>
      <c r="K12" s="215" t="e">
        <f>IF(AND('Mapa final'!#REF!="Muy Alta",'Mapa final'!#REF!="Leve"),CONCATENATE("R1C",'Mapa final'!#REF!),"")</f>
        <v>#REF!</v>
      </c>
      <c r="L12" s="215" t="e">
        <f>IF(AND('Mapa final'!#REF!="Muy Alta",'Mapa final'!#REF!="Leve"),CONCATENATE("R1C",'Mapa final'!#REF!),"")</f>
        <v>#REF!</v>
      </c>
      <c r="M12" s="215" t="e">
        <f>IF(AND('Mapa final'!#REF!="Muy Alta",'Mapa final'!#REF!="Leve"),CONCATENATE("R1C",'Mapa final'!#REF!),"")</f>
        <v>#REF!</v>
      </c>
      <c r="N12" s="215" t="e">
        <f>IF(AND('Mapa final'!#REF!="Muy Alta",'Mapa final'!#REF!="Leve"),CONCATENATE("R1C",'Mapa final'!#REF!),"")</f>
        <v>#REF!</v>
      </c>
      <c r="O12" s="216" t="e">
        <f>IF(AND('Mapa final'!#REF!="Muy Alta",'Mapa final'!#REF!="Leve"),CONCATENATE("R1C",'Mapa final'!#REF!),"")</f>
        <v>#REF!</v>
      </c>
      <c r="P12" s="215" t="e">
        <f>IF(AND('Mapa final'!#REF!="Muy Alta",'Mapa final'!#REF!="Menor"),CONCATENATE("R7C",'Mapa final'!#REF!),"")</f>
        <v>#REF!</v>
      </c>
      <c r="Q12" s="215" t="e">
        <f>IF(AND('Mapa final'!#REF!="Muy Alta",'Mapa final'!#REF!="Menor"),CONCATENATE("R7C",'Mapa final'!#REF!),"")</f>
        <v>#REF!</v>
      </c>
      <c r="R12" s="215" t="e">
        <f>IF(AND('Mapa final'!#REF!="Muy Alta",'Mapa final'!#REF!="Menor"),CONCATENATE("R7C",'Mapa final'!#REF!),"")</f>
        <v>#REF!</v>
      </c>
      <c r="S12" s="215" t="e">
        <f>IF(AND('Mapa final'!#REF!="Muy Alta",'Mapa final'!#REF!="Menor"),CONCATENATE("R7C",'Mapa final'!#REF!),"")</f>
        <v>#REF!</v>
      </c>
      <c r="T12" s="215" t="e">
        <f>IF(AND('Mapa final'!#REF!="Muy Alta",'Mapa final'!#REF!="Menor"),CONCATENATE("R7C",'Mapa final'!#REF!),"")</f>
        <v>#REF!</v>
      </c>
      <c r="U12" s="216" t="e">
        <f>IF(AND('Mapa final'!#REF!="Muy Alta",'Mapa final'!#REF!="Menor"),CONCATENATE("R7C",'Mapa final'!#REF!),"")</f>
        <v>#REF!</v>
      </c>
      <c r="V12" s="214" t="e">
        <f>IF(AND('Mapa final'!#REF!="Muy Alta",'Mapa final'!#REF!="Moderado"),CONCATENATE("R7C",'Mapa final'!#REF!),"")</f>
        <v>#REF!</v>
      </c>
      <c r="W12" s="215" t="e">
        <f>IF(AND('Mapa final'!#REF!="Muy Alta",'Mapa final'!#REF!="Moderado"),CONCATENATE("R7C",'Mapa final'!#REF!),"")</f>
        <v>#REF!</v>
      </c>
      <c r="X12" s="215" t="e">
        <f>IF(AND('Mapa final'!#REF!="Muy Alta",'Mapa final'!#REF!="Moderado"),CONCATENATE("R7C",'Mapa final'!#REF!),"")</f>
        <v>#REF!</v>
      </c>
      <c r="Y12" s="215" t="e">
        <f>IF(AND('Mapa final'!#REF!="Muy Alta",'Mapa final'!#REF!="Moderado"),CONCATENATE("R7C",'Mapa final'!#REF!),"")</f>
        <v>#REF!</v>
      </c>
      <c r="Z12" s="215" t="e">
        <f>IF(AND('Mapa final'!#REF!="Muy Alta",'Mapa final'!#REF!="Moderado"),CONCATENATE("R7C",'Mapa final'!#REF!),"")</f>
        <v>#REF!</v>
      </c>
      <c r="AA12" s="216" t="e">
        <f>IF(AND('Mapa final'!#REF!="Muy Alta",'Mapa final'!#REF!="Moderado"),CONCATENATE("R7C",'Mapa final'!#REF!),"")</f>
        <v>#REF!</v>
      </c>
      <c r="AB12" s="214" t="e">
        <f>IF(AND('Mapa final'!#REF!="Muy Alta",'Mapa final'!#REF!="Mayor"),CONCATENATE("R7C",'Mapa final'!#REF!),"")</f>
        <v>#REF!</v>
      </c>
      <c r="AC12" s="215" t="e">
        <f>IF(AND('Mapa final'!#REF!="Muy Alta",'Mapa final'!#REF!="Mayor"),CONCATENATE("R7C",'Mapa final'!#REF!),"")</f>
        <v>#REF!</v>
      </c>
      <c r="AD12" s="215" t="e">
        <f>IF(AND('Mapa final'!#REF!="Muy Alta",'Mapa final'!#REF!="Mayor"),CONCATENATE("R7C",'Mapa final'!#REF!),"")</f>
        <v>#REF!</v>
      </c>
      <c r="AE12" s="215" t="e">
        <f>IF(AND('Mapa final'!#REF!="Muy Alta",'Mapa final'!#REF!="Mayor"),CONCATENATE("R7C",'Mapa final'!#REF!),"")</f>
        <v>#REF!</v>
      </c>
      <c r="AF12" s="215" t="e">
        <f>IF(AND('Mapa final'!#REF!="Muy Alta",'Mapa final'!#REF!="Mayor"),CONCATENATE("R7C",'Mapa final'!#REF!),"")</f>
        <v>#REF!</v>
      </c>
      <c r="AG12" s="216" t="e">
        <f>IF(AND('Mapa final'!#REF!="Muy Alta",'Mapa final'!#REF!="Mayor"),CONCATENATE("R7C",'Mapa final'!#REF!),"")</f>
        <v>#REF!</v>
      </c>
      <c r="AH12" s="217" t="e">
        <f>IF(AND('Mapa final'!#REF!="Muy Alta",'Mapa final'!#REF!="Catastrófico"),CONCATENATE("R7C",'Mapa final'!#REF!),"")</f>
        <v>#REF!</v>
      </c>
      <c r="AI12" s="218" t="e">
        <f>IF(AND('Mapa final'!#REF!="Muy Alta",'Mapa final'!#REF!="Catastrófico"),CONCATENATE("R7C",'Mapa final'!#REF!),"")</f>
        <v>#REF!</v>
      </c>
      <c r="AJ12" s="218" t="e">
        <f>IF(AND('Mapa final'!#REF!="Muy Alta",'Mapa final'!#REF!="Catastrófico"),CONCATENATE("R7C",'Mapa final'!#REF!),"")</f>
        <v>#REF!</v>
      </c>
      <c r="AK12" s="218" t="e">
        <f>IF(AND('Mapa final'!#REF!="Muy Alta",'Mapa final'!#REF!="Catastrófico"),CONCATENATE("R7C",'Mapa final'!#REF!),"")</f>
        <v>#REF!</v>
      </c>
      <c r="AL12" s="218" t="e">
        <f>IF(AND('Mapa final'!#REF!="Muy Alta",'Mapa final'!#REF!="Catastrófico"),CONCATENATE("R7C",'Mapa final'!#REF!),"")</f>
        <v>#REF!</v>
      </c>
      <c r="AM12" s="219" t="e">
        <f>IF(AND('Mapa final'!#REF!="Muy Alta",'Mapa final'!#REF!="Catastrófico"),CONCATENATE("R7C",'Mapa final'!#REF!),"")</f>
        <v>#REF!</v>
      </c>
      <c r="AN12" s="1"/>
      <c r="AO12" s="454"/>
      <c r="AP12" s="318"/>
      <c r="AQ12" s="318"/>
      <c r="AR12" s="318"/>
      <c r="AS12" s="318"/>
      <c r="AT12" s="455"/>
      <c r="AU12" s="1"/>
      <c r="AV12" s="1"/>
      <c r="AW12" s="1"/>
      <c r="AX12" s="1"/>
      <c r="AY12" s="1"/>
      <c r="AZ12" s="1"/>
      <c r="BA12" s="1"/>
      <c r="BB12" s="1"/>
      <c r="BC12" s="1"/>
      <c r="BD12" s="1"/>
      <c r="BE12" s="1"/>
      <c r="BF12" s="1"/>
      <c r="BG12" s="1"/>
      <c r="BH12" s="1"/>
      <c r="BI12" s="1"/>
    </row>
    <row r="13" spans="1:61" ht="15" customHeight="1" x14ac:dyDescent="0.25">
      <c r="A13" s="1"/>
      <c r="B13" s="434"/>
      <c r="C13" s="318"/>
      <c r="D13" s="319"/>
      <c r="E13" s="330"/>
      <c r="F13" s="318"/>
      <c r="G13" s="318"/>
      <c r="H13" s="318"/>
      <c r="I13" s="318"/>
      <c r="J13" s="214" t="e">
        <f>IF(AND('Mapa final'!#REF!="Muy Alta",'Mapa final'!#REF!="Leve"),CONCATENATE("R1C",'Mapa final'!#REF!),"")</f>
        <v>#REF!</v>
      </c>
      <c r="K13" s="215" t="e">
        <f>IF(AND('Mapa final'!#REF!="Muy Alta",'Mapa final'!#REF!="Leve"),CONCATENATE("R1C",'Mapa final'!#REF!),"")</f>
        <v>#REF!</v>
      </c>
      <c r="L13" s="215" t="e">
        <f>IF(AND('Mapa final'!#REF!="Muy Alta",'Mapa final'!#REF!="Leve"),CONCATENATE("R1C",'Mapa final'!#REF!),"")</f>
        <v>#REF!</v>
      </c>
      <c r="M13" s="215" t="e">
        <f>IF(AND('Mapa final'!#REF!="Muy Alta",'Mapa final'!#REF!="Leve"),CONCATENATE("R1C",'Mapa final'!#REF!),"")</f>
        <v>#REF!</v>
      </c>
      <c r="N13" s="215" t="e">
        <f>IF(AND('Mapa final'!#REF!="Muy Alta",'Mapa final'!#REF!="Leve"),CONCATENATE("R1C",'Mapa final'!#REF!),"")</f>
        <v>#REF!</v>
      </c>
      <c r="O13" s="216" t="e">
        <f>IF(AND('Mapa final'!#REF!="Muy Alta",'Mapa final'!#REF!="Leve"),CONCATENATE("R1C",'Mapa final'!#REF!),"")</f>
        <v>#REF!</v>
      </c>
      <c r="P13" s="215" t="e">
        <f>IF(AND('Mapa final'!#REF!="Muy Alta",'Mapa final'!#REF!="Menor"),CONCATENATE("R8C",'Mapa final'!#REF!),"")</f>
        <v>#REF!</v>
      </c>
      <c r="Q13" s="215" t="e">
        <f>IF(AND('Mapa final'!#REF!="Muy Alta",'Mapa final'!#REF!="Menor"),CONCATENATE("R8C",'Mapa final'!#REF!),"")</f>
        <v>#REF!</v>
      </c>
      <c r="R13" s="215" t="e">
        <f>IF(AND('Mapa final'!#REF!="Muy Alta",'Mapa final'!#REF!="Menor"),CONCATENATE("R8C",'Mapa final'!#REF!),"")</f>
        <v>#REF!</v>
      </c>
      <c r="S13" s="215" t="e">
        <f>IF(AND('Mapa final'!#REF!="Muy Alta",'Mapa final'!#REF!="Menor"),CONCATENATE("R8C",'Mapa final'!#REF!),"")</f>
        <v>#REF!</v>
      </c>
      <c r="T13" s="215" t="e">
        <f>IF(AND('Mapa final'!#REF!="Muy Alta",'Mapa final'!#REF!="Menor"),CONCATENATE("R8C",'Mapa final'!#REF!),"")</f>
        <v>#REF!</v>
      </c>
      <c r="U13" s="216" t="e">
        <f>IF(AND('Mapa final'!#REF!="Muy Alta",'Mapa final'!#REF!="Menor"),CONCATENATE("R8C",'Mapa final'!#REF!),"")</f>
        <v>#REF!</v>
      </c>
      <c r="V13" s="214" t="e">
        <f>IF(AND('Mapa final'!#REF!="Muy Alta",'Mapa final'!#REF!="Moderado"),CONCATENATE("R8C",'Mapa final'!#REF!),"")</f>
        <v>#REF!</v>
      </c>
      <c r="W13" s="215" t="e">
        <f>IF(AND('Mapa final'!#REF!="Muy Alta",'Mapa final'!#REF!="Moderado"),CONCATENATE("R8C",'Mapa final'!#REF!),"")</f>
        <v>#REF!</v>
      </c>
      <c r="X13" s="215" t="e">
        <f>IF(AND('Mapa final'!#REF!="Muy Alta",'Mapa final'!#REF!="Moderado"),CONCATENATE("R8C",'Mapa final'!#REF!),"")</f>
        <v>#REF!</v>
      </c>
      <c r="Y13" s="215" t="e">
        <f>IF(AND('Mapa final'!#REF!="Muy Alta",'Mapa final'!#REF!="Moderado"),CONCATENATE("R8C",'Mapa final'!#REF!),"")</f>
        <v>#REF!</v>
      </c>
      <c r="Z13" s="215" t="e">
        <f>IF(AND('Mapa final'!#REF!="Muy Alta",'Mapa final'!#REF!="Moderado"),CONCATENATE("R8C",'Mapa final'!#REF!),"")</f>
        <v>#REF!</v>
      </c>
      <c r="AA13" s="216" t="e">
        <f>IF(AND('Mapa final'!#REF!="Muy Alta",'Mapa final'!#REF!="Moderado"),CONCATENATE("R8C",'Mapa final'!#REF!),"")</f>
        <v>#REF!</v>
      </c>
      <c r="AB13" s="214" t="e">
        <f>IF(AND('Mapa final'!#REF!="Muy Alta",'Mapa final'!#REF!="Mayor"),CONCATENATE("R8C",'Mapa final'!#REF!),"")</f>
        <v>#REF!</v>
      </c>
      <c r="AC13" s="215" t="e">
        <f>IF(AND('Mapa final'!#REF!="Muy Alta",'Mapa final'!#REF!="Mayor"),CONCATENATE("R8C",'Mapa final'!#REF!),"")</f>
        <v>#REF!</v>
      </c>
      <c r="AD13" s="215" t="e">
        <f>IF(AND('Mapa final'!#REF!="Muy Alta",'Mapa final'!#REF!="Mayor"),CONCATENATE("R8C",'Mapa final'!#REF!),"")</f>
        <v>#REF!</v>
      </c>
      <c r="AE13" s="215" t="e">
        <f>IF(AND('Mapa final'!#REF!="Muy Alta",'Mapa final'!#REF!="Mayor"),CONCATENATE("R8C",'Mapa final'!#REF!),"")</f>
        <v>#REF!</v>
      </c>
      <c r="AF13" s="215" t="e">
        <f>IF(AND('Mapa final'!#REF!="Muy Alta",'Mapa final'!#REF!="Mayor"),CONCATENATE("R8C",'Mapa final'!#REF!),"")</f>
        <v>#REF!</v>
      </c>
      <c r="AG13" s="216" t="e">
        <f>IF(AND('Mapa final'!#REF!="Muy Alta",'Mapa final'!#REF!="Mayor"),CONCATENATE("R8C",'Mapa final'!#REF!),"")</f>
        <v>#REF!</v>
      </c>
      <c r="AH13" s="217" t="e">
        <f>IF(AND('Mapa final'!#REF!="Muy Alta",'Mapa final'!#REF!="Catastrófico"),CONCATENATE("R8C",'Mapa final'!#REF!),"")</f>
        <v>#REF!</v>
      </c>
      <c r="AI13" s="218" t="e">
        <f>IF(AND('Mapa final'!#REF!="Muy Alta",'Mapa final'!#REF!="Catastrófico"),CONCATENATE("R8C",'Mapa final'!#REF!),"")</f>
        <v>#REF!</v>
      </c>
      <c r="AJ13" s="218" t="e">
        <f>IF(AND('Mapa final'!#REF!="Muy Alta",'Mapa final'!#REF!="Catastrófico"),CONCATENATE("R8C",'Mapa final'!#REF!),"")</f>
        <v>#REF!</v>
      </c>
      <c r="AK13" s="218" t="e">
        <f>IF(AND('Mapa final'!#REF!="Muy Alta",'Mapa final'!#REF!="Catastrófico"),CONCATENATE("R8C",'Mapa final'!#REF!),"")</f>
        <v>#REF!</v>
      </c>
      <c r="AL13" s="218" t="e">
        <f>IF(AND('Mapa final'!#REF!="Muy Alta",'Mapa final'!#REF!="Catastrófico"),CONCATENATE("R8C",'Mapa final'!#REF!),"")</f>
        <v>#REF!</v>
      </c>
      <c r="AM13" s="219" t="e">
        <f>IF(AND('Mapa final'!#REF!="Muy Alta",'Mapa final'!#REF!="Catastrófico"),CONCATENATE("R8C",'Mapa final'!#REF!),"")</f>
        <v>#REF!</v>
      </c>
      <c r="AN13" s="1"/>
      <c r="AO13" s="454"/>
      <c r="AP13" s="318"/>
      <c r="AQ13" s="318"/>
      <c r="AR13" s="318"/>
      <c r="AS13" s="318"/>
      <c r="AT13" s="455"/>
      <c r="AU13" s="1"/>
      <c r="AV13" s="1"/>
      <c r="AW13" s="1"/>
      <c r="AX13" s="1"/>
      <c r="AY13" s="1"/>
      <c r="AZ13" s="1"/>
      <c r="BA13" s="1"/>
      <c r="BB13" s="1"/>
      <c r="BC13" s="1"/>
      <c r="BD13" s="1"/>
      <c r="BE13" s="1"/>
      <c r="BF13" s="1"/>
      <c r="BG13" s="1"/>
      <c r="BH13" s="1"/>
      <c r="BI13" s="1"/>
    </row>
    <row r="14" spans="1:61" ht="15" customHeight="1" x14ac:dyDescent="0.25">
      <c r="A14" s="1"/>
      <c r="B14" s="434"/>
      <c r="C14" s="318"/>
      <c r="D14" s="319"/>
      <c r="E14" s="330"/>
      <c r="F14" s="318"/>
      <c r="G14" s="318"/>
      <c r="H14" s="318"/>
      <c r="I14" s="318"/>
      <c r="J14" s="214" t="e">
        <f>IF(AND('Mapa final'!#REF!="Muy Alta",'Mapa final'!#REF!="Leve"),CONCATENATE("R1C",'Mapa final'!#REF!),"")</f>
        <v>#REF!</v>
      </c>
      <c r="K14" s="215" t="e">
        <f>IF(AND('Mapa final'!#REF!="Muy Alta",'Mapa final'!#REF!="Leve"),CONCATENATE("R1C",'Mapa final'!#REF!),"")</f>
        <v>#REF!</v>
      </c>
      <c r="L14" s="215" t="e">
        <f>IF(AND('Mapa final'!#REF!="Muy Alta",'Mapa final'!#REF!="Leve"),CONCATENATE("R1C",'Mapa final'!#REF!),"")</f>
        <v>#REF!</v>
      </c>
      <c r="M14" s="215" t="e">
        <f>IF(AND('Mapa final'!#REF!="Muy Alta",'Mapa final'!#REF!="Leve"),CONCATENATE("R1C",'Mapa final'!#REF!),"")</f>
        <v>#REF!</v>
      </c>
      <c r="N14" s="215" t="e">
        <f>IF(AND('Mapa final'!#REF!="Muy Alta",'Mapa final'!#REF!="Leve"),CONCATENATE("R1C",'Mapa final'!#REF!),"")</f>
        <v>#REF!</v>
      </c>
      <c r="O14" s="216" t="e">
        <f>IF(AND('Mapa final'!#REF!="Muy Alta",'Mapa final'!#REF!="Leve"),CONCATENATE("R1C",'Mapa final'!#REF!),"")</f>
        <v>#REF!</v>
      </c>
      <c r="P14" s="215" t="e">
        <f>IF(AND('Mapa final'!#REF!="Muy Alta",'Mapa final'!#REF!="Menor"),CONCATENATE("R9C",'Mapa final'!#REF!),"")</f>
        <v>#REF!</v>
      </c>
      <c r="Q14" s="215" t="e">
        <f>IF(AND('Mapa final'!#REF!="Muy Alta",'Mapa final'!#REF!="Menor"),CONCATENATE("R9C",'Mapa final'!#REF!),"")</f>
        <v>#REF!</v>
      </c>
      <c r="R14" s="215" t="e">
        <f>IF(AND('Mapa final'!#REF!="Muy Alta",'Mapa final'!#REF!="Menor"),CONCATENATE("R9C",'Mapa final'!#REF!),"")</f>
        <v>#REF!</v>
      </c>
      <c r="S14" s="215" t="e">
        <f>IF(AND('Mapa final'!#REF!="Muy Alta",'Mapa final'!#REF!="Menor"),CONCATENATE("R9C",'Mapa final'!#REF!),"")</f>
        <v>#REF!</v>
      </c>
      <c r="T14" s="215" t="e">
        <f>IF(AND('Mapa final'!#REF!="Muy Alta",'Mapa final'!#REF!="Menor"),CONCATENATE("R9C",'Mapa final'!#REF!),"")</f>
        <v>#REF!</v>
      </c>
      <c r="U14" s="216" t="e">
        <f>IF(AND('Mapa final'!#REF!="Muy Alta",'Mapa final'!#REF!="Menor"),CONCATENATE("R9C",'Mapa final'!#REF!),"")</f>
        <v>#REF!</v>
      </c>
      <c r="V14" s="214" t="e">
        <f>IF(AND('Mapa final'!#REF!="Muy Alta",'Mapa final'!#REF!="Moderado"),CONCATENATE("R9C",'Mapa final'!#REF!),"")</f>
        <v>#REF!</v>
      </c>
      <c r="W14" s="215" t="e">
        <f>IF(AND('Mapa final'!#REF!="Muy Alta",'Mapa final'!#REF!="Moderado"),CONCATENATE("R9C",'Mapa final'!#REF!),"")</f>
        <v>#REF!</v>
      </c>
      <c r="X14" s="215" t="e">
        <f>IF(AND('Mapa final'!#REF!="Muy Alta",'Mapa final'!#REF!="Moderado"),CONCATENATE("R9C",'Mapa final'!#REF!),"")</f>
        <v>#REF!</v>
      </c>
      <c r="Y14" s="215" t="e">
        <f>IF(AND('Mapa final'!#REF!="Muy Alta",'Mapa final'!#REF!="Moderado"),CONCATENATE("R9C",'Mapa final'!#REF!),"")</f>
        <v>#REF!</v>
      </c>
      <c r="Z14" s="215" t="e">
        <f>IF(AND('Mapa final'!#REF!="Muy Alta",'Mapa final'!#REF!="Moderado"),CONCATENATE("R9C",'Mapa final'!#REF!),"")</f>
        <v>#REF!</v>
      </c>
      <c r="AA14" s="216" t="e">
        <f>IF(AND('Mapa final'!#REF!="Muy Alta",'Mapa final'!#REF!="Moderado"),CONCATENATE("R9C",'Mapa final'!#REF!),"")</f>
        <v>#REF!</v>
      </c>
      <c r="AB14" s="214" t="e">
        <f>IF(AND('Mapa final'!#REF!="Muy Alta",'Mapa final'!#REF!="Mayor"),CONCATENATE("R9C",'Mapa final'!#REF!),"")</f>
        <v>#REF!</v>
      </c>
      <c r="AC14" s="215" t="e">
        <f>IF(AND('Mapa final'!#REF!="Muy Alta",'Mapa final'!#REF!="Mayor"),CONCATENATE("R9C",'Mapa final'!#REF!),"")</f>
        <v>#REF!</v>
      </c>
      <c r="AD14" s="215" t="e">
        <f>IF(AND('Mapa final'!#REF!="Muy Alta",'Mapa final'!#REF!="Mayor"),CONCATENATE("R9C",'Mapa final'!#REF!),"")</f>
        <v>#REF!</v>
      </c>
      <c r="AE14" s="215" t="e">
        <f>IF(AND('Mapa final'!#REF!="Muy Alta",'Mapa final'!#REF!="Mayor"),CONCATENATE("R9C",'Mapa final'!#REF!),"")</f>
        <v>#REF!</v>
      </c>
      <c r="AF14" s="215" t="e">
        <f>IF(AND('Mapa final'!#REF!="Muy Alta",'Mapa final'!#REF!="Mayor"),CONCATENATE("R9C",'Mapa final'!#REF!),"")</f>
        <v>#REF!</v>
      </c>
      <c r="AG14" s="216" t="e">
        <f>IF(AND('Mapa final'!#REF!="Muy Alta",'Mapa final'!#REF!="Mayor"),CONCATENATE("R9C",'Mapa final'!#REF!),"")</f>
        <v>#REF!</v>
      </c>
      <c r="AH14" s="217" t="e">
        <f>IF(AND('Mapa final'!#REF!="Muy Alta",'Mapa final'!#REF!="Catastrófico"),CONCATENATE("R9C",'Mapa final'!#REF!),"")</f>
        <v>#REF!</v>
      </c>
      <c r="AI14" s="218" t="e">
        <f>IF(AND('Mapa final'!#REF!="Muy Alta",'Mapa final'!#REF!="Catastrófico"),CONCATENATE("R9C",'Mapa final'!#REF!),"")</f>
        <v>#REF!</v>
      </c>
      <c r="AJ14" s="218" t="e">
        <f>IF(AND('Mapa final'!#REF!="Muy Alta",'Mapa final'!#REF!="Catastrófico"),CONCATENATE("R9C",'Mapa final'!#REF!),"")</f>
        <v>#REF!</v>
      </c>
      <c r="AK14" s="218" t="e">
        <f>IF(AND('Mapa final'!#REF!="Muy Alta",'Mapa final'!#REF!="Catastrófico"),CONCATENATE("R9C",'Mapa final'!#REF!),"")</f>
        <v>#REF!</v>
      </c>
      <c r="AL14" s="218" t="e">
        <f>IF(AND('Mapa final'!#REF!="Muy Alta",'Mapa final'!#REF!="Catastrófico"),CONCATENATE("R9C",'Mapa final'!#REF!),"")</f>
        <v>#REF!</v>
      </c>
      <c r="AM14" s="219" t="e">
        <f>IF(AND('Mapa final'!#REF!="Muy Alta",'Mapa final'!#REF!="Catastrófico"),CONCATENATE("R9C",'Mapa final'!#REF!),"")</f>
        <v>#REF!</v>
      </c>
      <c r="AN14" s="1"/>
      <c r="AO14" s="454"/>
      <c r="AP14" s="318"/>
      <c r="AQ14" s="318"/>
      <c r="AR14" s="318"/>
      <c r="AS14" s="318"/>
      <c r="AT14" s="455"/>
      <c r="AU14" s="1"/>
      <c r="AV14" s="1"/>
      <c r="AW14" s="1"/>
      <c r="AX14" s="1"/>
      <c r="AY14" s="1"/>
      <c r="AZ14" s="1"/>
      <c r="BA14" s="1"/>
      <c r="BB14" s="1"/>
      <c r="BC14" s="1"/>
      <c r="BD14" s="1"/>
      <c r="BE14" s="1"/>
      <c r="BF14" s="1"/>
      <c r="BG14" s="1"/>
      <c r="BH14" s="1"/>
      <c r="BI14" s="1"/>
    </row>
    <row r="15" spans="1:61" ht="15.75" customHeight="1" x14ac:dyDescent="0.25">
      <c r="A15" s="1"/>
      <c r="B15" s="434"/>
      <c r="C15" s="318"/>
      <c r="D15" s="319"/>
      <c r="E15" s="424"/>
      <c r="F15" s="425"/>
      <c r="G15" s="425"/>
      <c r="H15" s="425"/>
      <c r="I15" s="425"/>
      <c r="J15" s="220" t="e">
        <f>IF(AND('Mapa final'!#REF!="Muy Alta",'Mapa final'!#REF!="Leve"),CONCATENATE("R1C",'Mapa final'!#REF!),"")</f>
        <v>#REF!</v>
      </c>
      <c r="K15" s="221" t="e">
        <f>IF(AND('Mapa final'!#REF!="Muy Alta",'Mapa final'!#REF!="Leve"),CONCATENATE("R1C",'Mapa final'!#REF!),"")</f>
        <v>#REF!</v>
      </c>
      <c r="L15" s="221" t="e">
        <f>IF(AND('Mapa final'!#REF!="Muy Alta",'Mapa final'!#REF!="Leve"),CONCATENATE("R1C",'Mapa final'!#REF!),"")</f>
        <v>#REF!</v>
      </c>
      <c r="M15" s="221" t="e">
        <f>IF(AND('Mapa final'!#REF!="Muy Alta",'Mapa final'!#REF!="Leve"),CONCATENATE("R1C",'Mapa final'!#REF!),"")</f>
        <v>#REF!</v>
      </c>
      <c r="N15" s="221" t="e">
        <f>IF(AND('Mapa final'!#REF!="Muy Alta",'Mapa final'!#REF!="Leve"),CONCATENATE("R1C",'Mapa final'!#REF!),"")</f>
        <v>#REF!</v>
      </c>
      <c r="O15" s="222" t="e">
        <f>IF(AND('Mapa final'!#REF!="Muy Alta",'Mapa final'!#REF!="Leve"),CONCATENATE("R1C",'Mapa final'!#REF!),"")</f>
        <v>#REF!</v>
      </c>
      <c r="P15" s="215" t="e">
        <f>IF(AND('Mapa final'!#REF!="Muy Alta",'Mapa final'!#REF!="Menor"),CONCATENATE("R10C",'Mapa final'!#REF!),"")</f>
        <v>#REF!</v>
      </c>
      <c r="Q15" s="215" t="e">
        <f>IF(AND('Mapa final'!#REF!="Muy Alta",'Mapa final'!#REF!="Menor"),CONCATENATE("R10C",'Mapa final'!#REF!),"")</f>
        <v>#REF!</v>
      </c>
      <c r="R15" s="215" t="e">
        <f>IF(AND('Mapa final'!#REF!="Muy Alta",'Mapa final'!#REF!="Menor"),CONCATENATE("R10C",'Mapa final'!#REF!),"")</f>
        <v>#REF!</v>
      </c>
      <c r="S15" s="215" t="e">
        <f>IF(AND('Mapa final'!#REF!="Muy Alta",'Mapa final'!#REF!="Menor"),CONCATENATE("R10C",'Mapa final'!#REF!),"")</f>
        <v>#REF!</v>
      </c>
      <c r="T15" s="215" t="e">
        <f>IF(AND('Mapa final'!#REF!="Muy Alta",'Mapa final'!#REF!="Menor"),CONCATENATE("R10C",'Mapa final'!#REF!),"")</f>
        <v>#REF!</v>
      </c>
      <c r="U15" s="216" t="e">
        <f>IF(AND('Mapa final'!#REF!="Muy Alta",'Mapa final'!#REF!="Menor"),CONCATENATE("R10C",'Mapa final'!#REF!),"")</f>
        <v>#REF!</v>
      </c>
      <c r="V15" s="220" t="e">
        <f>IF(AND('Mapa final'!#REF!="Muy Alta",'Mapa final'!#REF!="Moderado"),CONCATENATE("R10C",'Mapa final'!#REF!),"")</f>
        <v>#REF!</v>
      </c>
      <c r="W15" s="221" t="e">
        <f>IF(AND('Mapa final'!#REF!="Muy Alta",'Mapa final'!#REF!="Moderado"),CONCATENATE("R10C",'Mapa final'!#REF!),"")</f>
        <v>#REF!</v>
      </c>
      <c r="X15" s="221" t="e">
        <f>IF(AND('Mapa final'!#REF!="Muy Alta",'Mapa final'!#REF!="Moderado"),CONCATENATE("R10C",'Mapa final'!#REF!),"")</f>
        <v>#REF!</v>
      </c>
      <c r="Y15" s="221" t="e">
        <f>IF(AND('Mapa final'!#REF!="Muy Alta",'Mapa final'!#REF!="Moderado"),CONCATENATE("R10C",'Mapa final'!#REF!),"")</f>
        <v>#REF!</v>
      </c>
      <c r="Z15" s="221" t="e">
        <f>IF(AND('Mapa final'!#REF!="Muy Alta",'Mapa final'!#REF!="Moderado"),CONCATENATE("R10C",'Mapa final'!#REF!),"")</f>
        <v>#REF!</v>
      </c>
      <c r="AA15" s="222" t="e">
        <f>IF(AND('Mapa final'!#REF!="Muy Alta",'Mapa final'!#REF!="Moderado"),CONCATENATE("R10C",'Mapa final'!#REF!),"")</f>
        <v>#REF!</v>
      </c>
      <c r="AB15" s="214" t="e">
        <f>IF(AND('Mapa final'!#REF!="Muy Alta",'Mapa final'!#REF!="Mayor"),CONCATENATE("R10C",'Mapa final'!#REF!),"")</f>
        <v>#REF!</v>
      </c>
      <c r="AC15" s="215" t="e">
        <f>IF(AND('Mapa final'!#REF!="Muy Alta",'Mapa final'!#REF!="Mayor"),CONCATENATE("R10C",'Mapa final'!#REF!),"")</f>
        <v>#REF!</v>
      </c>
      <c r="AD15" s="215" t="e">
        <f>IF(AND('Mapa final'!#REF!="Muy Alta",'Mapa final'!#REF!="Mayor"),CONCATENATE("R10C",'Mapa final'!#REF!),"")</f>
        <v>#REF!</v>
      </c>
      <c r="AE15" s="215" t="e">
        <f>IF(AND('Mapa final'!#REF!="Muy Alta",'Mapa final'!#REF!="Mayor"),CONCATENATE("R10C",'Mapa final'!#REF!),"")</f>
        <v>#REF!</v>
      </c>
      <c r="AF15" s="215" t="e">
        <f>IF(AND('Mapa final'!#REF!="Muy Alta",'Mapa final'!#REF!="Mayor"),CONCATENATE("R10C",'Mapa final'!#REF!),"")</f>
        <v>#REF!</v>
      </c>
      <c r="AG15" s="216" t="e">
        <f>IF(AND('Mapa final'!#REF!="Muy Alta",'Mapa final'!#REF!="Mayor"),CONCATENATE("R10C",'Mapa final'!#REF!),"")</f>
        <v>#REF!</v>
      </c>
      <c r="AH15" s="223" t="e">
        <f>IF(AND('Mapa final'!#REF!="Muy Alta",'Mapa final'!#REF!="Catastrófico"),CONCATENATE("R10C",'Mapa final'!#REF!),"")</f>
        <v>#REF!</v>
      </c>
      <c r="AI15" s="224" t="e">
        <f>IF(AND('Mapa final'!#REF!="Muy Alta",'Mapa final'!#REF!="Catastrófico"),CONCATENATE("R10C",'Mapa final'!#REF!),"")</f>
        <v>#REF!</v>
      </c>
      <c r="AJ15" s="224" t="e">
        <f>IF(AND('Mapa final'!#REF!="Muy Alta",'Mapa final'!#REF!="Catastrófico"),CONCATENATE("R10C",'Mapa final'!#REF!),"")</f>
        <v>#REF!</v>
      </c>
      <c r="AK15" s="224" t="e">
        <f>IF(AND('Mapa final'!#REF!="Muy Alta",'Mapa final'!#REF!="Catastrófico"),CONCATENATE("R10C",'Mapa final'!#REF!),"")</f>
        <v>#REF!</v>
      </c>
      <c r="AL15" s="224" t="e">
        <f>IF(AND('Mapa final'!#REF!="Muy Alta",'Mapa final'!#REF!="Catastrófico"),CONCATENATE("R10C",'Mapa final'!#REF!),"")</f>
        <v>#REF!</v>
      </c>
      <c r="AM15" s="225" t="e">
        <f>IF(AND('Mapa final'!#REF!="Muy Alta",'Mapa final'!#REF!="Catastrófico"),CONCATENATE("R10C",'Mapa final'!#REF!),"")</f>
        <v>#REF!</v>
      </c>
      <c r="AN15" s="1"/>
      <c r="AO15" s="456"/>
      <c r="AP15" s="443"/>
      <c r="AQ15" s="443"/>
      <c r="AR15" s="443"/>
      <c r="AS15" s="443"/>
      <c r="AT15" s="457"/>
      <c r="AU15" s="1"/>
      <c r="AV15" s="1"/>
      <c r="AW15" s="1"/>
      <c r="AX15" s="1"/>
      <c r="AY15" s="1"/>
      <c r="AZ15" s="1"/>
      <c r="BA15" s="1"/>
      <c r="BB15" s="1"/>
      <c r="BC15" s="1"/>
      <c r="BD15" s="1"/>
      <c r="BE15" s="1"/>
      <c r="BF15" s="1"/>
      <c r="BG15" s="1"/>
      <c r="BH15" s="1"/>
      <c r="BI15" s="1"/>
    </row>
    <row r="16" spans="1:61" ht="15" customHeight="1" x14ac:dyDescent="0.25">
      <c r="A16" s="1"/>
      <c r="B16" s="434"/>
      <c r="C16" s="318"/>
      <c r="D16" s="319"/>
      <c r="E16" s="451" t="s">
        <v>609</v>
      </c>
      <c r="F16" s="423"/>
      <c r="G16" s="423"/>
      <c r="H16" s="423"/>
      <c r="I16" s="423"/>
      <c r="J16" s="226" t="e">
        <f>IF(AND('Mapa final'!#REF!="Alta",'Mapa final'!#REF!="Leve"),CONCATENATE("R1C",'Mapa final'!#REF!),"")</f>
        <v>#REF!</v>
      </c>
      <c r="K16" s="227" t="e">
        <f>IF(AND('Mapa final'!#REF!="Alta",'Mapa final'!#REF!="Leve"),CONCATENATE("R1C",'Mapa final'!#REF!),"")</f>
        <v>#REF!</v>
      </c>
      <c r="L16" s="227" t="e">
        <f>IF(AND('Mapa final'!#REF!="Alta",'Mapa final'!#REF!="Leve"),CONCATENATE("R1C",'Mapa final'!#REF!),"")</f>
        <v>#REF!</v>
      </c>
      <c r="M16" s="227" t="e">
        <f>IF(AND('Mapa final'!#REF!="Alta",'Mapa final'!#REF!="Leve"),CONCATENATE("R1C",'Mapa final'!#REF!),"")</f>
        <v>#REF!</v>
      </c>
      <c r="N16" s="227" t="e">
        <f>IF(AND('Mapa final'!#REF!="Alta",'Mapa final'!#REF!="Leve"),CONCATENATE("R1C",'Mapa final'!#REF!),"")</f>
        <v>#REF!</v>
      </c>
      <c r="O16" s="228" t="e">
        <f>IF(AND('Mapa final'!#REF!="Alta",'Mapa final'!#REF!="Leve"),CONCATENATE("R1C",'Mapa final'!#REF!),"")</f>
        <v>#REF!</v>
      </c>
      <c r="P16" s="229" t="e">
        <f>IF(AND('Mapa final'!#REF!="Alta",'Mapa final'!#REF!="Menor"),CONCATENATE("R1C",'Mapa final'!#REF!),"")</f>
        <v>#REF!</v>
      </c>
      <c r="Q16" s="230" t="e">
        <f>IF(AND('Mapa final'!#REF!="Alta",'Mapa final'!#REF!="Menor"),CONCATENATE("R1C",'Mapa final'!#REF!),"")</f>
        <v>#REF!</v>
      </c>
      <c r="R16" s="230" t="e">
        <f>IF(AND('Mapa final'!#REF!="Alta",'Mapa final'!#REF!="Menor"),CONCATENATE("R1C",'Mapa final'!#REF!),"")</f>
        <v>#REF!</v>
      </c>
      <c r="S16" s="230" t="e">
        <f>IF(AND('Mapa final'!#REF!="Alta",'Mapa final'!#REF!="Menor"),CONCATENATE("R1C",'Mapa final'!#REF!),"")</f>
        <v>#REF!</v>
      </c>
      <c r="T16" s="230" t="e">
        <f>IF(AND('Mapa final'!#REF!="Alta",'Mapa final'!#REF!="Menor"),CONCATENATE("R1C",'Mapa final'!#REF!),"")</f>
        <v>#REF!</v>
      </c>
      <c r="U16" s="231" t="e">
        <f>IF(AND('Mapa final'!#REF!="Alta",'Mapa final'!#REF!="Menor"),CONCATENATE("R1C",'Mapa final'!#REF!),"")</f>
        <v>#REF!</v>
      </c>
      <c r="V16" s="208" t="e">
        <f>IF(AND('Mapa final'!#REF!="Alta",'Mapa final'!#REF!="Moderado"),CONCATENATE("R1C",'Mapa final'!#REF!),"")</f>
        <v>#REF!</v>
      </c>
      <c r="W16" s="209" t="e">
        <f>IF(AND('Mapa final'!#REF!="Alta",'Mapa final'!#REF!="Moderado"),CONCATENATE("R1C",'Mapa final'!#REF!),"")</f>
        <v>#REF!</v>
      </c>
      <c r="X16" s="209" t="e">
        <f>IF(AND('Mapa final'!#REF!="Alta",'Mapa final'!#REF!="Moderado"),CONCATENATE("R1C",'Mapa final'!#REF!),"")</f>
        <v>#REF!</v>
      </c>
      <c r="Y16" s="209" t="e">
        <f>IF(AND('Mapa final'!#REF!="Alta",'Mapa final'!#REF!="Moderado"),CONCATENATE("R1C",'Mapa final'!#REF!),"")</f>
        <v>#REF!</v>
      </c>
      <c r="Z16" s="209" t="e">
        <f>IF(AND('Mapa final'!#REF!="Alta",'Mapa final'!#REF!="Moderado"),CONCATENATE("R1C",'Mapa final'!#REF!),"")</f>
        <v>#REF!</v>
      </c>
      <c r="AA16" s="210" t="e">
        <f>IF(AND('Mapa final'!#REF!="Alta",'Mapa final'!#REF!="Moderado"),CONCATENATE("R1C",'Mapa final'!#REF!),"")</f>
        <v>#REF!</v>
      </c>
      <c r="AB16" s="208" t="e">
        <f>IF(AND('Mapa final'!#REF!="Alta",'Mapa final'!#REF!="Mayor"),CONCATENATE("R1C",'Mapa final'!#REF!),"")</f>
        <v>#REF!</v>
      </c>
      <c r="AC16" s="209" t="e">
        <f>IF(AND('Mapa final'!#REF!="Alta",'Mapa final'!#REF!="Mayor"),CONCATENATE("R1C",'Mapa final'!#REF!),"")</f>
        <v>#REF!</v>
      </c>
      <c r="AD16" s="209" t="e">
        <f>IF(AND('Mapa final'!#REF!="Alta",'Mapa final'!#REF!="Mayor"),CONCATENATE("R1C",'Mapa final'!#REF!),"")</f>
        <v>#REF!</v>
      </c>
      <c r="AE16" s="209" t="e">
        <f>IF(AND('Mapa final'!#REF!="Alta",'Mapa final'!#REF!="Mayor"),CONCATENATE("R1C",'Mapa final'!#REF!),"")</f>
        <v>#REF!</v>
      </c>
      <c r="AF16" s="209" t="e">
        <f>IF(AND('Mapa final'!#REF!="Alta",'Mapa final'!#REF!="Mayor"),CONCATENATE("R1C",'Mapa final'!#REF!),"")</f>
        <v>#REF!</v>
      </c>
      <c r="AG16" s="210" t="e">
        <f>IF(AND('Mapa final'!#REF!="Alta",'Mapa final'!#REF!="Mayor"),CONCATENATE("R1C",'Mapa final'!#REF!),"")</f>
        <v>#REF!</v>
      </c>
      <c r="AH16" s="211" t="e">
        <f>IF(AND('Mapa final'!#REF!="Alta",'Mapa final'!#REF!="Catastrófico"),CONCATENATE("R1C",'Mapa final'!#REF!),"")</f>
        <v>#REF!</v>
      </c>
      <c r="AI16" s="212" t="e">
        <f>IF(AND('Mapa final'!#REF!="Alta",'Mapa final'!#REF!="Catastrófico"),CONCATENATE("R1C",'Mapa final'!#REF!),"")</f>
        <v>#REF!</v>
      </c>
      <c r="AJ16" s="212" t="e">
        <f>IF(AND('Mapa final'!#REF!="Alta",'Mapa final'!#REF!="Catastrófico"),CONCATENATE("R1C",'Mapa final'!#REF!),"")</f>
        <v>#REF!</v>
      </c>
      <c r="AK16" s="212" t="e">
        <f>IF(AND('Mapa final'!#REF!="Alta",'Mapa final'!#REF!="Catastrófico"),CONCATENATE("R1C",'Mapa final'!#REF!),"")</f>
        <v>#REF!</v>
      </c>
      <c r="AL16" s="212" t="e">
        <f>IF(AND('Mapa final'!#REF!="Alta",'Mapa final'!#REF!="Catastrófico"),CONCATENATE("R1C",'Mapa final'!#REF!),"")</f>
        <v>#REF!</v>
      </c>
      <c r="AM16" s="213" t="e">
        <f>IF(AND('Mapa final'!#REF!="Alta",'Mapa final'!#REF!="Catastrófico"),CONCATENATE("R1C",'Mapa final'!#REF!),"")</f>
        <v>#REF!</v>
      </c>
      <c r="AN16" s="1"/>
      <c r="AO16" s="452" t="s">
        <v>610</v>
      </c>
      <c r="AP16" s="446"/>
      <c r="AQ16" s="446"/>
      <c r="AR16" s="446"/>
      <c r="AS16" s="446"/>
      <c r="AT16" s="453"/>
      <c r="AU16" s="1"/>
      <c r="AV16" s="1"/>
      <c r="AW16" s="1"/>
      <c r="AX16" s="1"/>
      <c r="AY16" s="1"/>
      <c r="AZ16" s="1"/>
      <c r="BA16" s="1"/>
      <c r="BB16" s="1"/>
      <c r="BC16" s="1"/>
      <c r="BD16" s="1"/>
      <c r="BE16" s="1"/>
      <c r="BF16" s="1"/>
      <c r="BG16" s="1"/>
      <c r="BH16" s="1"/>
      <c r="BI16" s="1"/>
    </row>
    <row r="17" spans="1:61" ht="15" customHeight="1" x14ac:dyDescent="0.25">
      <c r="A17" s="1"/>
      <c r="B17" s="434"/>
      <c r="C17" s="318"/>
      <c r="D17" s="319"/>
      <c r="E17" s="330"/>
      <c r="F17" s="318"/>
      <c r="G17" s="318"/>
      <c r="H17" s="318"/>
      <c r="I17" s="318"/>
      <c r="J17" s="226" t="e">
        <f>IF(AND('Mapa final'!#REF!="Alta",'Mapa final'!#REF!="Leve"),CONCATENATE("R2C",'Mapa final'!#REF!),"")</f>
        <v>#REF!</v>
      </c>
      <c r="K17" s="227" t="e">
        <f>IF(AND('Mapa final'!#REF!="Alta",'Mapa final'!#REF!="Leve"),CONCATENATE("R2C",'Mapa final'!#REF!),"")</f>
        <v>#REF!</v>
      </c>
      <c r="L17" s="227" t="e">
        <f>IF(AND('Mapa final'!#REF!="Alta",'Mapa final'!#REF!="Leve"),CONCATENATE("R2C",'Mapa final'!#REF!),"")</f>
        <v>#REF!</v>
      </c>
      <c r="M17" s="227" t="e">
        <f>IF(AND('Mapa final'!#REF!="Alta",'Mapa final'!#REF!="Leve"),CONCATENATE("R2C",'Mapa final'!#REF!),"")</f>
        <v>#REF!</v>
      </c>
      <c r="N17" s="227" t="e">
        <f>IF(AND('Mapa final'!#REF!="Alta",'Mapa final'!#REF!="Leve"),CONCATENATE("R2C",'Mapa final'!#REF!),"")</f>
        <v>#REF!</v>
      </c>
      <c r="O17" s="228" t="e">
        <f>IF(AND('Mapa final'!#REF!="Alta",'Mapa final'!#REF!="Leve"),CONCATENATE("R2C",'Mapa final'!#REF!),"")</f>
        <v>#REF!</v>
      </c>
      <c r="P17" s="226" t="e">
        <f>IF(AND('Mapa final'!#REF!="Alta",'Mapa final'!#REF!="Menor"),CONCATENATE("R2C",'Mapa final'!#REF!),"")</f>
        <v>#REF!</v>
      </c>
      <c r="Q17" s="227" t="e">
        <f>IF(AND('Mapa final'!#REF!="Alta",'Mapa final'!#REF!="Menor"),CONCATENATE("R2C",'Mapa final'!#REF!),"")</f>
        <v>#REF!</v>
      </c>
      <c r="R17" s="227" t="e">
        <f>IF(AND('Mapa final'!#REF!="Alta",'Mapa final'!#REF!="Menor"),CONCATENATE("R2C",'Mapa final'!#REF!),"")</f>
        <v>#REF!</v>
      </c>
      <c r="S17" s="227" t="e">
        <f>IF(AND('Mapa final'!#REF!="Alta",'Mapa final'!#REF!="Menor"),CONCATENATE("R2C",'Mapa final'!#REF!),"")</f>
        <v>#REF!</v>
      </c>
      <c r="T17" s="227" t="e">
        <f>IF(AND('Mapa final'!#REF!="Alta",'Mapa final'!#REF!="Menor"),CONCATENATE("R2C",'Mapa final'!#REF!),"")</f>
        <v>#REF!</v>
      </c>
      <c r="U17" s="228" t="e">
        <f>IF(AND('Mapa final'!#REF!="Alta",'Mapa final'!#REF!="Menor"),CONCATENATE("R2C",'Mapa final'!#REF!),"")</f>
        <v>#REF!</v>
      </c>
      <c r="V17" s="214" t="e">
        <f>IF(AND('Mapa final'!#REF!="Alta",'Mapa final'!#REF!="Moderado"),CONCATENATE("R2C",'Mapa final'!#REF!),"")</f>
        <v>#REF!</v>
      </c>
      <c r="W17" s="215" t="e">
        <f>IF(AND('Mapa final'!#REF!="Alta",'Mapa final'!#REF!="Moderado"),CONCATENATE("R2C",'Mapa final'!#REF!),"")</f>
        <v>#REF!</v>
      </c>
      <c r="X17" s="215" t="e">
        <f>IF(AND('Mapa final'!#REF!="Alta",'Mapa final'!#REF!="Moderado"),CONCATENATE("R2C",'Mapa final'!#REF!),"")</f>
        <v>#REF!</v>
      </c>
      <c r="Y17" s="215" t="e">
        <f>IF(AND('Mapa final'!#REF!="Alta",'Mapa final'!#REF!="Moderado"),CONCATENATE("R2C",'Mapa final'!#REF!),"")</f>
        <v>#REF!</v>
      </c>
      <c r="Z17" s="215" t="e">
        <f>IF(AND('Mapa final'!#REF!="Alta",'Mapa final'!#REF!="Moderado"),CONCATENATE("R2C",'Mapa final'!#REF!),"")</f>
        <v>#REF!</v>
      </c>
      <c r="AA17" s="216" t="e">
        <f>IF(AND('Mapa final'!#REF!="Alta",'Mapa final'!#REF!="Moderado"),CONCATENATE("R2C",'Mapa final'!#REF!),"")</f>
        <v>#REF!</v>
      </c>
      <c r="AB17" s="214" t="e">
        <f>IF(AND('Mapa final'!#REF!="Alta",'Mapa final'!#REF!="Mayor"),CONCATENATE("R2C",'Mapa final'!#REF!),"")</f>
        <v>#REF!</v>
      </c>
      <c r="AC17" s="215" t="e">
        <f>IF(AND('Mapa final'!#REF!="Alta",'Mapa final'!#REF!="Mayor"),CONCATENATE("R2C",'Mapa final'!#REF!),"")</f>
        <v>#REF!</v>
      </c>
      <c r="AD17" s="215" t="e">
        <f>IF(AND('Mapa final'!#REF!="Alta",'Mapa final'!#REF!="Mayor"),CONCATENATE("R2C",'Mapa final'!#REF!),"")</f>
        <v>#REF!</v>
      </c>
      <c r="AE17" s="215" t="e">
        <f>IF(AND('Mapa final'!#REF!="Alta",'Mapa final'!#REF!="Mayor"),CONCATENATE("R2C",'Mapa final'!#REF!),"")</f>
        <v>#REF!</v>
      </c>
      <c r="AF17" s="215" t="e">
        <f>IF(AND('Mapa final'!#REF!="Alta",'Mapa final'!#REF!="Mayor"),CONCATENATE("R2C",'Mapa final'!#REF!),"")</f>
        <v>#REF!</v>
      </c>
      <c r="AG17" s="216" t="e">
        <f>IF(AND('Mapa final'!#REF!="Alta",'Mapa final'!#REF!="Mayor"),CONCATENATE("R2C",'Mapa final'!#REF!),"")</f>
        <v>#REF!</v>
      </c>
      <c r="AH17" s="217" t="e">
        <f>IF(AND('Mapa final'!#REF!="Alta",'Mapa final'!#REF!="Catastrófico"),CONCATENATE("R2C",'Mapa final'!#REF!),"")</f>
        <v>#REF!</v>
      </c>
      <c r="AI17" s="218" t="e">
        <f>IF(AND('Mapa final'!#REF!="Alta",'Mapa final'!#REF!="Catastrófico"),CONCATENATE("R2C",'Mapa final'!#REF!),"")</f>
        <v>#REF!</v>
      </c>
      <c r="AJ17" s="218" t="e">
        <f>IF(AND('Mapa final'!#REF!="Alta",'Mapa final'!#REF!="Catastrófico"),CONCATENATE("R2C",'Mapa final'!#REF!),"")</f>
        <v>#REF!</v>
      </c>
      <c r="AK17" s="218" t="e">
        <f>IF(AND('Mapa final'!#REF!="Alta",'Mapa final'!#REF!="Catastrófico"),CONCATENATE("R2C",'Mapa final'!#REF!),"")</f>
        <v>#REF!</v>
      </c>
      <c r="AL17" s="218" t="e">
        <f>IF(AND('Mapa final'!#REF!="Alta",'Mapa final'!#REF!="Catastrófico"),CONCATENATE("R2C",'Mapa final'!#REF!),"")</f>
        <v>#REF!</v>
      </c>
      <c r="AM17" s="219" t="e">
        <f>IF(AND('Mapa final'!#REF!="Alta",'Mapa final'!#REF!="Catastrófico"),CONCATENATE("R2C",'Mapa final'!#REF!),"")</f>
        <v>#REF!</v>
      </c>
      <c r="AN17" s="1"/>
      <c r="AO17" s="454"/>
      <c r="AP17" s="318"/>
      <c r="AQ17" s="318"/>
      <c r="AR17" s="318"/>
      <c r="AS17" s="318"/>
      <c r="AT17" s="455"/>
      <c r="AU17" s="1"/>
      <c r="AV17" s="1"/>
      <c r="AW17" s="1"/>
      <c r="AX17" s="1"/>
      <c r="AY17" s="1"/>
      <c r="AZ17" s="1"/>
      <c r="BA17" s="1"/>
      <c r="BB17" s="1"/>
      <c r="BC17" s="1"/>
      <c r="BD17" s="1"/>
      <c r="BE17" s="1"/>
      <c r="BF17" s="1"/>
      <c r="BG17" s="1"/>
      <c r="BH17" s="1"/>
      <c r="BI17" s="1"/>
    </row>
    <row r="18" spans="1:61" ht="15" customHeight="1" x14ac:dyDescent="0.25">
      <c r="A18" s="1"/>
      <c r="B18" s="434"/>
      <c r="C18" s="318"/>
      <c r="D18" s="319"/>
      <c r="E18" s="330"/>
      <c r="F18" s="318"/>
      <c r="G18" s="318"/>
      <c r="H18" s="318"/>
      <c r="I18" s="318"/>
      <c r="J18" s="226" t="e">
        <f>IF(AND('Mapa final'!#REF!="Alta",'Mapa final'!#REF!="Leve"),CONCATENATE("R3C",'Mapa final'!#REF!),"")</f>
        <v>#REF!</v>
      </c>
      <c r="K18" s="227" t="e">
        <f>IF(AND('Mapa final'!#REF!="Alta",'Mapa final'!#REF!="Leve"),CONCATENATE("R3C",'Mapa final'!#REF!),"")</f>
        <v>#REF!</v>
      </c>
      <c r="L18" s="227" t="e">
        <f>IF(AND('Mapa final'!#REF!="Alta",'Mapa final'!#REF!="Leve"),CONCATENATE("R3C",'Mapa final'!#REF!),"")</f>
        <v>#REF!</v>
      </c>
      <c r="M18" s="227" t="e">
        <f>IF(AND('Mapa final'!#REF!="Alta",'Mapa final'!#REF!="Leve"),CONCATENATE("R3C",'Mapa final'!#REF!),"")</f>
        <v>#REF!</v>
      </c>
      <c r="N18" s="227" t="e">
        <f>IF(AND('Mapa final'!#REF!="Alta",'Mapa final'!#REF!="Leve"),CONCATENATE("R3C",'Mapa final'!#REF!),"")</f>
        <v>#REF!</v>
      </c>
      <c r="O18" s="228" t="e">
        <f>IF(AND('Mapa final'!#REF!="Alta",'Mapa final'!#REF!="Leve"),CONCATENATE("R3C",'Mapa final'!#REF!),"")</f>
        <v>#REF!</v>
      </c>
      <c r="P18" s="226" t="e">
        <f>IF(AND('Mapa final'!#REF!="Alta",'Mapa final'!#REF!="Menor"),CONCATENATE("R3C",'Mapa final'!#REF!),"")</f>
        <v>#REF!</v>
      </c>
      <c r="Q18" s="227" t="e">
        <f>IF(AND('Mapa final'!#REF!="Alta",'Mapa final'!#REF!="Menor"),CONCATENATE("R3C",'Mapa final'!#REF!),"")</f>
        <v>#REF!</v>
      </c>
      <c r="R18" s="227" t="e">
        <f>IF(AND('Mapa final'!#REF!="Alta",'Mapa final'!#REF!="Menor"),CONCATENATE("R3C",'Mapa final'!#REF!),"")</f>
        <v>#REF!</v>
      </c>
      <c r="S18" s="227" t="e">
        <f>IF(AND('Mapa final'!#REF!="Alta",'Mapa final'!#REF!="Menor"),CONCATENATE("R3C",'Mapa final'!#REF!),"")</f>
        <v>#REF!</v>
      </c>
      <c r="T18" s="227" t="e">
        <f>IF(AND('Mapa final'!#REF!="Alta",'Mapa final'!#REF!="Menor"),CONCATENATE("R3C",'Mapa final'!#REF!),"")</f>
        <v>#REF!</v>
      </c>
      <c r="U18" s="228" t="e">
        <f>IF(AND('Mapa final'!#REF!="Alta",'Mapa final'!#REF!="Menor"),CONCATENATE("R3C",'Mapa final'!#REF!),"")</f>
        <v>#REF!</v>
      </c>
      <c r="V18" s="214" t="e">
        <f>IF(AND('Mapa final'!#REF!="Alta",'Mapa final'!#REF!="Moderado"),CONCATENATE("R3C",'Mapa final'!#REF!),"")</f>
        <v>#REF!</v>
      </c>
      <c r="W18" s="215" t="e">
        <f>IF(AND('Mapa final'!#REF!="Alta",'Mapa final'!#REF!="Moderado"),CONCATENATE("R3C",'Mapa final'!#REF!),"")</f>
        <v>#REF!</v>
      </c>
      <c r="X18" s="215" t="e">
        <f>IF(AND('Mapa final'!#REF!="Alta",'Mapa final'!#REF!="Moderado"),CONCATENATE("R3C",'Mapa final'!#REF!),"")</f>
        <v>#REF!</v>
      </c>
      <c r="Y18" s="215" t="e">
        <f>IF(AND('Mapa final'!#REF!="Alta",'Mapa final'!#REF!="Moderado"),CONCATENATE("R3C",'Mapa final'!#REF!),"")</f>
        <v>#REF!</v>
      </c>
      <c r="Z18" s="215" t="e">
        <f>IF(AND('Mapa final'!#REF!="Alta",'Mapa final'!#REF!="Moderado"),CONCATENATE("R3C",'Mapa final'!#REF!),"")</f>
        <v>#REF!</v>
      </c>
      <c r="AA18" s="216" t="e">
        <f>IF(AND('Mapa final'!#REF!="Alta",'Mapa final'!#REF!="Moderado"),CONCATENATE("R3C",'Mapa final'!#REF!),"")</f>
        <v>#REF!</v>
      </c>
      <c r="AB18" s="214" t="e">
        <f>IF(AND('Mapa final'!#REF!="Alta",'Mapa final'!#REF!="Mayor"),CONCATENATE("R3C",'Mapa final'!#REF!),"")</f>
        <v>#REF!</v>
      </c>
      <c r="AC18" s="215" t="e">
        <f>IF(AND('Mapa final'!#REF!="Alta",'Mapa final'!#REF!="Mayor"),CONCATENATE("R3C",'Mapa final'!#REF!),"")</f>
        <v>#REF!</v>
      </c>
      <c r="AD18" s="215" t="e">
        <f>IF(AND('Mapa final'!#REF!="Alta",'Mapa final'!#REF!="Mayor"),CONCATENATE("R3C",'Mapa final'!#REF!),"")</f>
        <v>#REF!</v>
      </c>
      <c r="AE18" s="215" t="e">
        <f>IF(AND('Mapa final'!#REF!="Alta",'Mapa final'!#REF!="Mayor"),CONCATENATE("R3C",'Mapa final'!#REF!),"")</f>
        <v>#REF!</v>
      </c>
      <c r="AF18" s="215" t="e">
        <f>IF(AND('Mapa final'!#REF!="Alta",'Mapa final'!#REF!="Mayor"),CONCATENATE("R3C",'Mapa final'!#REF!),"")</f>
        <v>#REF!</v>
      </c>
      <c r="AG18" s="216" t="e">
        <f>IF(AND('Mapa final'!#REF!="Alta",'Mapa final'!#REF!="Mayor"),CONCATENATE("R3C",'Mapa final'!#REF!),"")</f>
        <v>#REF!</v>
      </c>
      <c r="AH18" s="217" t="e">
        <f>IF(AND('Mapa final'!#REF!="Alta",'Mapa final'!#REF!="Catastrófico"),CONCATENATE("R3C",'Mapa final'!#REF!),"")</f>
        <v>#REF!</v>
      </c>
      <c r="AI18" s="218" t="e">
        <f>IF(AND('Mapa final'!#REF!="Alta",'Mapa final'!#REF!="Catastrófico"),CONCATENATE("R3C",'Mapa final'!#REF!),"")</f>
        <v>#REF!</v>
      </c>
      <c r="AJ18" s="218" t="e">
        <f>IF(AND('Mapa final'!#REF!="Alta",'Mapa final'!#REF!="Catastrófico"),CONCATENATE("R3C",'Mapa final'!#REF!),"")</f>
        <v>#REF!</v>
      </c>
      <c r="AK18" s="218" t="e">
        <f>IF(AND('Mapa final'!#REF!="Alta",'Mapa final'!#REF!="Catastrófico"),CONCATENATE("R3C",'Mapa final'!#REF!),"")</f>
        <v>#REF!</v>
      </c>
      <c r="AL18" s="218" t="e">
        <f>IF(AND('Mapa final'!#REF!="Alta",'Mapa final'!#REF!="Catastrófico"),CONCATENATE("R3C",'Mapa final'!#REF!),"")</f>
        <v>#REF!</v>
      </c>
      <c r="AM18" s="219" t="e">
        <f>IF(AND('Mapa final'!#REF!="Alta",'Mapa final'!#REF!="Catastrófico"),CONCATENATE("R3C",'Mapa final'!#REF!),"")</f>
        <v>#REF!</v>
      </c>
      <c r="AN18" s="1"/>
      <c r="AO18" s="454"/>
      <c r="AP18" s="318"/>
      <c r="AQ18" s="318"/>
      <c r="AR18" s="318"/>
      <c r="AS18" s="318"/>
      <c r="AT18" s="455"/>
      <c r="AU18" s="1"/>
      <c r="AV18" s="1"/>
      <c r="AW18" s="1"/>
      <c r="AX18" s="1"/>
      <c r="AY18" s="1"/>
      <c r="AZ18" s="1"/>
      <c r="BA18" s="1"/>
      <c r="BB18" s="1"/>
      <c r="BC18" s="1"/>
      <c r="BD18" s="1"/>
      <c r="BE18" s="1"/>
      <c r="BF18" s="1"/>
      <c r="BG18" s="1"/>
      <c r="BH18" s="1"/>
      <c r="BI18" s="1"/>
    </row>
    <row r="19" spans="1:61" ht="15" customHeight="1" x14ac:dyDescent="0.25">
      <c r="A19" s="1"/>
      <c r="B19" s="434"/>
      <c r="C19" s="318"/>
      <c r="D19" s="319"/>
      <c r="E19" s="330"/>
      <c r="F19" s="318"/>
      <c r="G19" s="318"/>
      <c r="H19" s="318"/>
      <c r="I19" s="318"/>
      <c r="J19" s="226" t="e">
        <f>IF(AND('Mapa final'!#REF!="Alta",'Mapa final'!#REF!="Leve"),CONCATENATE("R4C",'Mapa final'!#REF!),"")</f>
        <v>#REF!</v>
      </c>
      <c r="K19" s="227" t="e">
        <f>IF(AND('Mapa final'!#REF!="Alta",'Mapa final'!#REF!="Leve"),CONCATENATE("R4C",'Mapa final'!#REF!),"")</f>
        <v>#REF!</v>
      </c>
      <c r="L19" s="227" t="e">
        <f>IF(AND('Mapa final'!#REF!="Alta",'Mapa final'!#REF!="Leve"),CONCATENATE("R4C",'Mapa final'!#REF!),"")</f>
        <v>#REF!</v>
      </c>
      <c r="M19" s="227" t="e">
        <f>IF(AND('Mapa final'!#REF!="Alta",'Mapa final'!#REF!="Leve"),CONCATENATE("R4C",'Mapa final'!#REF!),"")</f>
        <v>#REF!</v>
      </c>
      <c r="N19" s="227" t="e">
        <f>IF(AND('Mapa final'!#REF!="Alta",'Mapa final'!#REF!="Leve"),CONCATENATE("R4C",'Mapa final'!#REF!),"")</f>
        <v>#REF!</v>
      </c>
      <c r="O19" s="228" t="e">
        <f>IF(AND('Mapa final'!#REF!="Alta",'Mapa final'!#REF!="Leve"),CONCATENATE("R4C",'Mapa final'!#REF!),"")</f>
        <v>#REF!</v>
      </c>
      <c r="P19" s="226" t="e">
        <f>IF(AND('Mapa final'!#REF!="Alta",'Mapa final'!#REF!="Menor"),CONCATENATE("R4C",'Mapa final'!#REF!),"")</f>
        <v>#REF!</v>
      </c>
      <c r="Q19" s="227" t="e">
        <f>IF(AND('Mapa final'!#REF!="Alta",'Mapa final'!#REF!="Menor"),CONCATENATE("R4C",'Mapa final'!#REF!),"")</f>
        <v>#REF!</v>
      </c>
      <c r="R19" s="227" t="e">
        <f>IF(AND('Mapa final'!#REF!="Alta",'Mapa final'!#REF!="Menor"),CONCATENATE("R4C",'Mapa final'!#REF!),"")</f>
        <v>#REF!</v>
      </c>
      <c r="S19" s="227" t="e">
        <f>IF(AND('Mapa final'!#REF!="Alta",'Mapa final'!#REF!="Menor"),CONCATENATE("R4C",'Mapa final'!#REF!),"")</f>
        <v>#REF!</v>
      </c>
      <c r="T19" s="227" t="e">
        <f>IF(AND('Mapa final'!#REF!="Alta",'Mapa final'!#REF!="Menor"),CONCATENATE("R4C",'Mapa final'!#REF!),"")</f>
        <v>#REF!</v>
      </c>
      <c r="U19" s="228" t="e">
        <f>IF(AND('Mapa final'!#REF!="Alta",'Mapa final'!#REF!="Menor"),CONCATENATE("R4C",'Mapa final'!#REF!),"")</f>
        <v>#REF!</v>
      </c>
      <c r="V19" s="214" t="e">
        <f>IF(AND('Mapa final'!#REF!="Alta",'Mapa final'!#REF!="Moderado"),CONCATENATE("R4C",'Mapa final'!#REF!),"")</f>
        <v>#REF!</v>
      </c>
      <c r="W19" s="215" t="e">
        <f>IF(AND('Mapa final'!#REF!="Alta",'Mapa final'!#REF!="Moderado"),CONCATENATE("R4C",'Mapa final'!#REF!),"")</f>
        <v>#REF!</v>
      </c>
      <c r="X19" s="215" t="e">
        <f>IF(AND('Mapa final'!#REF!="Alta",'Mapa final'!#REF!="Moderado"),CONCATENATE("R4C",'Mapa final'!#REF!),"")</f>
        <v>#REF!</v>
      </c>
      <c r="Y19" s="215" t="e">
        <f>IF(AND('Mapa final'!#REF!="Alta",'Mapa final'!#REF!="Moderado"),CONCATENATE("R4C",'Mapa final'!#REF!),"")</f>
        <v>#REF!</v>
      </c>
      <c r="Z19" s="215" t="e">
        <f>IF(AND('Mapa final'!#REF!="Alta",'Mapa final'!#REF!="Moderado"),CONCATENATE("R4C",'Mapa final'!#REF!),"")</f>
        <v>#REF!</v>
      </c>
      <c r="AA19" s="216" t="e">
        <f>IF(AND('Mapa final'!#REF!="Alta",'Mapa final'!#REF!="Moderado"),CONCATENATE("R4C",'Mapa final'!#REF!),"")</f>
        <v>#REF!</v>
      </c>
      <c r="AB19" s="214" t="e">
        <f>IF(AND('Mapa final'!#REF!="Alta",'Mapa final'!#REF!="Mayor"),CONCATENATE("R4C",'Mapa final'!#REF!),"")</f>
        <v>#REF!</v>
      </c>
      <c r="AC19" s="215" t="e">
        <f>IF(AND('Mapa final'!#REF!="Alta",'Mapa final'!#REF!="Mayor"),CONCATENATE("R4C",'Mapa final'!#REF!),"")</f>
        <v>#REF!</v>
      </c>
      <c r="AD19" s="215" t="e">
        <f>IF(AND('Mapa final'!#REF!="Alta",'Mapa final'!#REF!="Mayor"),CONCATENATE("R4C",'Mapa final'!#REF!),"")</f>
        <v>#REF!</v>
      </c>
      <c r="AE19" s="215" t="e">
        <f>IF(AND('Mapa final'!#REF!="Alta",'Mapa final'!#REF!="Mayor"),CONCATENATE("R4C",'Mapa final'!#REF!),"")</f>
        <v>#REF!</v>
      </c>
      <c r="AF19" s="215" t="e">
        <f>IF(AND('Mapa final'!#REF!="Alta",'Mapa final'!#REF!="Mayor"),CONCATENATE("R4C",'Mapa final'!#REF!),"")</f>
        <v>#REF!</v>
      </c>
      <c r="AG19" s="216" t="e">
        <f>IF(AND('Mapa final'!#REF!="Alta",'Mapa final'!#REF!="Mayor"),CONCATENATE("R4C",'Mapa final'!#REF!),"")</f>
        <v>#REF!</v>
      </c>
      <c r="AH19" s="217" t="e">
        <f>IF(AND('Mapa final'!#REF!="Alta",'Mapa final'!#REF!="Catastrófico"),CONCATENATE("R4C",'Mapa final'!#REF!),"")</f>
        <v>#REF!</v>
      </c>
      <c r="AI19" s="218" t="e">
        <f>IF(AND('Mapa final'!#REF!="Alta",'Mapa final'!#REF!="Catastrófico"),CONCATENATE("R4C",'Mapa final'!#REF!),"")</f>
        <v>#REF!</v>
      </c>
      <c r="AJ19" s="218" t="e">
        <f>IF(AND('Mapa final'!#REF!="Alta",'Mapa final'!#REF!="Catastrófico"),CONCATENATE("R4C",'Mapa final'!#REF!),"")</f>
        <v>#REF!</v>
      </c>
      <c r="AK19" s="218" t="e">
        <f>IF(AND('Mapa final'!#REF!="Alta",'Mapa final'!#REF!="Catastrófico"),CONCATENATE("R4C",'Mapa final'!#REF!),"")</f>
        <v>#REF!</v>
      </c>
      <c r="AL19" s="218" t="e">
        <f>IF(AND('Mapa final'!#REF!="Alta",'Mapa final'!#REF!="Catastrófico"),CONCATENATE("R4C",'Mapa final'!#REF!),"")</f>
        <v>#REF!</v>
      </c>
      <c r="AM19" s="219" t="e">
        <f>IF(AND('Mapa final'!#REF!="Alta",'Mapa final'!#REF!="Catastrófico"),CONCATENATE("R4C",'Mapa final'!#REF!),"")</f>
        <v>#REF!</v>
      </c>
      <c r="AN19" s="1"/>
      <c r="AO19" s="454"/>
      <c r="AP19" s="318"/>
      <c r="AQ19" s="318"/>
      <c r="AR19" s="318"/>
      <c r="AS19" s="318"/>
      <c r="AT19" s="455"/>
      <c r="AU19" s="1"/>
      <c r="AV19" s="1"/>
      <c r="AW19" s="1"/>
      <c r="AX19" s="1"/>
      <c r="AY19" s="1"/>
      <c r="AZ19" s="1"/>
      <c r="BA19" s="1"/>
      <c r="BB19" s="1"/>
      <c r="BC19" s="1"/>
      <c r="BD19" s="1"/>
      <c r="BE19" s="1"/>
      <c r="BF19" s="1"/>
      <c r="BG19" s="1"/>
      <c r="BH19" s="1"/>
      <c r="BI19" s="1"/>
    </row>
    <row r="20" spans="1:61" ht="15" customHeight="1" x14ac:dyDescent="0.25">
      <c r="A20" s="1"/>
      <c r="B20" s="434"/>
      <c r="C20" s="318"/>
      <c r="D20" s="319"/>
      <c r="E20" s="330"/>
      <c r="F20" s="318"/>
      <c r="G20" s="318"/>
      <c r="H20" s="318"/>
      <c r="I20" s="318"/>
      <c r="J20" s="226" t="e">
        <f>IF(AND('Mapa final'!#REF!="Alta",'Mapa final'!#REF!="Leve"),CONCATENATE("R5C",'Mapa final'!#REF!),"")</f>
        <v>#REF!</v>
      </c>
      <c r="K20" s="227" t="e">
        <f>IF(AND('Mapa final'!#REF!="Alta",'Mapa final'!#REF!="Leve"),CONCATENATE("R5C",'Mapa final'!#REF!),"")</f>
        <v>#REF!</v>
      </c>
      <c r="L20" s="227" t="e">
        <f>IF(AND('Mapa final'!#REF!="Alta",'Mapa final'!#REF!="Leve"),CONCATENATE("R5C",'Mapa final'!#REF!),"")</f>
        <v>#REF!</v>
      </c>
      <c r="M20" s="227" t="e">
        <f>IF(AND('Mapa final'!#REF!="Alta",'Mapa final'!#REF!="Leve"),CONCATENATE("R5C",'Mapa final'!#REF!),"")</f>
        <v>#REF!</v>
      </c>
      <c r="N20" s="227" t="e">
        <f>IF(AND('Mapa final'!#REF!="Alta",'Mapa final'!#REF!="Leve"),CONCATENATE("R5C",'Mapa final'!#REF!),"")</f>
        <v>#REF!</v>
      </c>
      <c r="O20" s="228" t="e">
        <f>IF(AND('Mapa final'!#REF!="Alta",'Mapa final'!#REF!="Leve"),CONCATENATE("R5C",'Mapa final'!#REF!),"")</f>
        <v>#REF!</v>
      </c>
      <c r="P20" s="226" t="e">
        <f>IF(AND('Mapa final'!#REF!="Alta",'Mapa final'!#REF!="Menor"),CONCATENATE("R5C",'Mapa final'!#REF!),"")</f>
        <v>#REF!</v>
      </c>
      <c r="Q20" s="227" t="e">
        <f>IF(AND('Mapa final'!#REF!="Alta",'Mapa final'!#REF!="Menor"),CONCATENATE("R5C",'Mapa final'!#REF!),"")</f>
        <v>#REF!</v>
      </c>
      <c r="R20" s="227" t="e">
        <f>IF(AND('Mapa final'!#REF!="Alta",'Mapa final'!#REF!="Menor"),CONCATENATE("R5C",'Mapa final'!#REF!),"")</f>
        <v>#REF!</v>
      </c>
      <c r="S20" s="227" t="e">
        <f>IF(AND('Mapa final'!#REF!="Alta",'Mapa final'!#REF!="Menor"),CONCATENATE("R5C",'Mapa final'!#REF!),"")</f>
        <v>#REF!</v>
      </c>
      <c r="T20" s="227" t="e">
        <f>IF(AND('Mapa final'!#REF!="Alta",'Mapa final'!#REF!="Menor"),CONCATENATE("R5C",'Mapa final'!#REF!),"")</f>
        <v>#REF!</v>
      </c>
      <c r="U20" s="228" t="e">
        <f>IF(AND('Mapa final'!#REF!="Alta",'Mapa final'!#REF!="Menor"),CONCATENATE("R5C",'Mapa final'!#REF!),"")</f>
        <v>#REF!</v>
      </c>
      <c r="V20" s="214" t="e">
        <f>IF(AND('Mapa final'!#REF!="Alta",'Mapa final'!#REF!="Moderado"),CONCATENATE("R5C",'Mapa final'!#REF!),"")</f>
        <v>#REF!</v>
      </c>
      <c r="W20" s="215" t="e">
        <f>IF(AND('Mapa final'!#REF!="Alta",'Mapa final'!#REF!="Moderado"),CONCATENATE("R5C",'Mapa final'!#REF!),"")</f>
        <v>#REF!</v>
      </c>
      <c r="X20" s="215" t="e">
        <f>IF(AND('Mapa final'!#REF!="Alta",'Mapa final'!#REF!="Moderado"),CONCATENATE("R5C",'Mapa final'!#REF!),"")</f>
        <v>#REF!</v>
      </c>
      <c r="Y20" s="215" t="e">
        <f>IF(AND('Mapa final'!#REF!="Alta",'Mapa final'!#REF!="Moderado"),CONCATENATE("R5C",'Mapa final'!#REF!),"")</f>
        <v>#REF!</v>
      </c>
      <c r="Z20" s="215" t="e">
        <f>IF(AND('Mapa final'!#REF!="Alta",'Mapa final'!#REF!="Moderado"),CONCATENATE("R5C",'Mapa final'!#REF!),"")</f>
        <v>#REF!</v>
      </c>
      <c r="AA20" s="216" t="e">
        <f>IF(AND('Mapa final'!#REF!="Alta",'Mapa final'!#REF!="Moderado"),CONCATENATE("R5C",'Mapa final'!#REF!),"")</f>
        <v>#REF!</v>
      </c>
      <c r="AB20" s="214" t="e">
        <f>IF(AND('Mapa final'!#REF!="Alta",'Mapa final'!#REF!="Mayor"),CONCATENATE("R5C",'Mapa final'!#REF!),"")</f>
        <v>#REF!</v>
      </c>
      <c r="AC20" s="215" t="e">
        <f>IF(AND('Mapa final'!#REF!="Alta",'Mapa final'!#REF!="Mayor"),CONCATENATE("R5C",'Mapa final'!#REF!),"")</f>
        <v>#REF!</v>
      </c>
      <c r="AD20" s="215" t="e">
        <f>IF(AND('Mapa final'!#REF!="Alta",'Mapa final'!#REF!="Mayor"),CONCATENATE("R5C",'Mapa final'!#REF!),"")</f>
        <v>#REF!</v>
      </c>
      <c r="AE20" s="215" t="e">
        <f>IF(AND('Mapa final'!#REF!="Alta",'Mapa final'!#REF!="Mayor"),CONCATENATE("R5C",'Mapa final'!#REF!),"")</f>
        <v>#REF!</v>
      </c>
      <c r="AF20" s="215" t="e">
        <f>IF(AND('Mapa final'!#REF!="Alta",'Mapa final'!#REF!="Mayor"),CONCATENATE("R5C",'Mapa final'!#REF!),"")</f>
        <v>#REF!</v>
      </c>
      <c r="AG20" s="216" t="e">
        <f>IF(AND('Mapa final'!#REF!="Alta",'Mapa final'!#REF!="Mayor"),CONCATENATE("R5C",'Mapa final'!#REF!),"")</f>
        <v>#REF!</v>
      </c>
      <c r="AH20" s="217" t="e">
        <f>IF(AND('Mapa final'!#REF!="Alta",'Mapa final'!#REF!="Catastrófico"),CONCATENATE("R5C",'Mapa final'!#REF!),"")</f>
        <v>#REF!</v>
      </c>
      <c r="AI20" s="218" t="e">
        <f>IF(AND('Mapa final'!#REF!="Alta",'Mapa final'!#REF!="Catastrófico"),CONCATENATE("R5C",'Mapa final'!#REF!),"")</f>
        <v>#REF!</v>
      </c>
      <c r="AJ20" s="218" t="e">
        <f>IF(AND('Mapa final'!#REF!="Alta",'Mapa final'!#REF!="Catastrófico"),CONCATENATE("R5C",'Mapa final'!#REF!),"")</f>
        <v>#REF!</v>
      </c>
      <c r="AK20" s="218" t="e">
        <f>IF(AND('Mapa final'!#REF!="Alta",'Mapa final'!#REF!="Catastrófico"),CONCATENATE("R5C",'Mapa final'!#REF!),"")</f>
        <v>#REF!</v>
      </c>
      <c r="AL20" s="218" t="e">
        <f>IF(AND('Mapa final'!#REF!="Alta",'Mapa final'!#REF!="Catastrófico"),CONCATENATE("R5C",'Mapa final'!#REF!),"")</f>
        <v>#REF!</v>
      </c>
      <c r="AM20" s="219" t="e">
        <f>IF(AND('Mapa final'!#REF!="Alta",'Mapa final'!#REF!="Catastrófico"),CONCATENATE("R5C",'Mapa final'!#REF!),"")</f>
        <v>#REF!</v>
      </c>
      <c r="AN20" s="1"/>
      <c r="AO20" s="454"/>
      <c r="AP20" s="318"/>
      <c r="AQ20" s="318"/>
      <c r="AR20" s="318"/>
      <c r="AS20" s="318"/>
      <c r="AT20" s="455"/>
      <c r="AU20" s="1"/>
      <c r="AV20" s="1"/>
      <c r="AW20" s="1"/>
      <c r="AX20" s="1"/>
      <c r="AY20" s="1"/>
      <c r="AZ20" s="1"/>
      <c r="BA20" s="1"/>
      <c r="BB20" s="1"/>
      <c r="BC20" s="1"/>
      <c r="BD20" s="1"/>
      <c r="BE20" s="1"/>
      <c r="BF20" s="1"/>
      <c r="BG20" s="1"/>
      <c r="BH20" s="1"/>
      <c r="BI20" s="1"/>
    </row>
    <row r="21" spans="1:61" ht="15" customHeight="1" x14ac:dyDescent="0.25">
      <c r="A21" s="1"/>
      <c r="B21" s="434"/>
      <c r="C21" s="318"/>
      <c r="D21" s="319"/>
      <c r="E21" s="330"/>
      <c r="F21" s="318"/>
      <c r="G21" s="318"/>
      <c r="H21" s="318"/>
      <c r="I21" s="318"/>
      <c r="J21" s="226" t="e">
        <f>IF(AND('Mapa final'!#REF!="Alta",'Mapa final'!#REF!="Leve"),CONCATENATE("R6C",'Mapa final'!#REF!),"")</f>
        <v>#REF!</v>
      </c>
      <c r="K21" s="227" t="e">
        <f>IF(AND('Mapa final'!#REF!="Alta",'Mapa final'!#REF!="Leve"),CONCATENATE("R6C",'Mapa final'!#REF!),"")</f>
        <v>#REF!</v>
      </c>
      <c r="L21" s="227" t="e">
        <f>IF(AND('Mapa final'!#REF!="Alta",'Mapa final'!#REF!="Leve"),CONCATENATE("R6C",'Mapa final'!#REF!),"")</f>
        <v>#REF!</v>
      </c>
      <c r="M21" s="227" t="e">
        <f>IF(AND('Mapa final'!#REF!="Alta",'Mapa final'!#REF!="Leve"),CONCATENATE("R6C",'Mapa final'!#REF!),"")</f>
        <v>#REF!</v>
      </c>
      <c r="N21" s="227" t="e">
        <f>IF(AND('Mapa final'!#REF!="Alta",'Mapa final'!#REF!="Leve"),CONCATENATE("R6C",'Mapa final'!#REF!),"")</f>
        <v>#REF!</v>
      </c>
      <c r="O21" s="228" t="e">
        <f>IF(AND('Mapa final'!#REF!="Alta",'Mapa final'!#REF!="Leve"),CONCATENATE("R6C",'Mapa final'!#REF!),"")</f>
        <v>#REF!</v>
      </c>
      <c r="P21" s="226" t="e">
        <f>IF(AND('Mapa final'!#REF!="Alta",'Mapa final'!#REF!="Menor"),CONCATENATE("R6C",'Mapa final'!#REF!),"")</f>
        <v>#REF!</v>
      </c>
      <c r="Q21" s="227" t="e">
        <f>IF(AND('Mapa final'!#REF!="Alta",'Mapa final'!#REF!="Menor"),CONCATENATE("R6C",'Mapa final'!#REF!),"")</f>
        <v>#REF!</v>
      </c>
      <c r="R21" s="227" t="e">
        <f>IF(AND('Mapa final'!#REF!="Alta",'Mapa final'!#REF!="Menor"),CONCATENATE("R6C",'Mapa final'!#REF!),"")</f>
        <v>#REF!</v>
      </c>
      <c r="S21" s="227" t="e">
        <f>IF(AND('Mapa final'!#REF!="Alta",'Mapa final'!#REF!="Menor"),CONCATENATE("R6C",'Mapa final'!#REF!),"")</f>
        <v>#REF!</v>
      </c>
      <c r="T21" s="227" t="e">
        <f>IF(AND('Mapa final'!#REF!="Alta",'Mapa final'!#REF!="Menor"),CONCATENATE("R6C",'Mapa final'!#REF!),"")</f>
        <v>#REF!</v>
      </c>
      <c r="U21" s="228" t="e">
        <f>IF(AND('Mapa final'!#REF!="Alta",'Mapa final'!#REF!="Menor"),CONCATENATE("R6C",'Mapa final'!#REF!),"")</f>
        <v>#REF!</v>
      </c>
      <c r="V21" s="214" t="e">
        <f>IF(AND('Mapa final'!#REF!="Alta",'Mapa final'!#REF!="Moderado"),CONCATENATE("R6C",'Mapa final'!#REF!),"")</f>
        <v>#REF!</v>
      </c>
      <c r="W21" s="215" t="e">
        <f>IF(AND('Mapa final'!#REF!="Alta",'Mapa final'!#REF!="Moderado"),CONCATENATE("R6C",'Mapa final'!#REF!),"")</f>
        <v>#REF!</v>
      </c>
      <c r="X21" s="215" t="e">
        <f>IF(AND('Mapa final'!#REF!="Alta",'Mapa final'!#REF!="Moderado"),CONCATENATE("R6C",'Mapa final'!#REF!),"")</f>
        <v>#REF!</v>
      </c>
      <c r="Y21" s="215" t="e">
        <f>IF(AND('Mapa final'!#REF!="Alta",'Mapa final'!#REF!="Moderado"),CONCATENATE("R6C",'Mapa final'!#REF!),"")</f>
        <v>#REF!</v>
      </c>
      <c r="Z21" s="215" t="e">
        <f>IF(AND('Mapa final'!#REF!="Alta",'Mapa final'!#REF!="Moderado"),CONCATENATE("R6C",'Mapa final'!#REF!),"")</f>
        <v>#REF!</v>
      </c>
      <c r="AA21" s="216" t="e">
        <f>IF(AND('Mapa final'!#REF!="Alta",'Mapa final'!#REF!="Moderado"),CONCATENATE("R6C",'Mapa final'!#REF!),"")</f>
        <v>#REF!</v>
      </c>
      <c r="AB21" s="214" t="e">
        <f>IF(AND('Mapa final'!#REF!="Alta",'Mapa final'!#REF!="Mayor"),CONCATENATE("R6C",'Mapa final'!#REF!),"")</f>
        <v>#REF!</v>
      </c>
      <c r="AC21" s="215" t="e">
        <f>IF(AND('Mapa final'!#REF!="Alta",'Mapa final'!#REF!="Mayor"),CONCATENATE("R6C",'Mapa final'!#REF!),"")</f>
        <v>#REF!</v>
      </c>
      <c r="AD21" s="215" t="e">
        <f>IF(AND('Mapa final'!#REF!="Alta",'Mapa final'!#REF!="Mayor"),CONCATENATE("R6C",'Mapa final'!#REF!),"")</f>
        <v>#REF!</v>
      </c>
      <c r="AE21" s="215" t="e">
        <f>IF(AND('Mapa final'!#REF!="Alta",'Mapa final'!#REF!="Mayor"),CONCATENATE("R6C",'Mapa final'!#REF!),"")</f>
        <v>#REF!</v>
      </c>
      <c r="AF21" s="215" t="e">
        <f>IF(AND('Mapa final'!#REF!="Alta",'Mapa final'!#REF!="Mayor"),CONCATENATE("R6C",'Mapa final'!#REF!),"")</f>
        <v>#REF!</v>
      </c>
      <c r="AG21" s="216" t="e">
        <f>IF(AND('Mapa final'!#REF!="Alta",'Mapa final'!#REF!="Mayor"),CONCATENATE("R6C",'Mapa final'!#REF!),"")</f>
        <v>#REF!</v>
      </c>
      <c r="AH21" s="217" t="e">
        <f>IF(AND('Mapa final'!#REF!="Alta",'Mapa final'!#REF!="Catastrófico"),CONCATENATE("R6C",'Mapa final'!#REF!),"")</f>
        <v>#REF!</v>
      </c>
      <c r="AI21" s="218" t="e">
        <f>IF(AND('Mapa final'!#REF!="Alta",'Mapa final'!#REF!="Catastrófico"),CONCATENATE("R6C",'Mapa final'!#REF!),"")</f>
        <v>#REF!</v>
      </c>
      <c r="AJ21" s="218" t="e">
        <f>IF(AND('Mapa final'!#REF!="Alta",'Mapa final'!#REF!="Catastrófico"),CONCATENATE("R6C",'Mapa final'!#REF!),"")</f>
        <v>#REF!</v>
      </c>
      <c r="AK21" s="218" t="e">
        <f>IF(AND('Mapa final'!#REF!="Alta",'Mapa final'!#REF!="Catastrófico"),CONCATENATE("R6C",'Mapa final'!#REF!),"")</f>
        <v>#REF!</v>
      </c>
      <c r="AL21" s="218" t="e">
        <f>IF(AND('Mapa final'!#REF!="Alta",'Mapa final'!#REF!="Catastrófico"),CONCATENATE("R6C",'Mapa final'!#REF!),"")</f>
        <v>#REF!</v>
      </c>
      <c r="AM21" s="219" t="e">
        <f>IF(AND('Mapa final'!#REF!="Alta",'Mapa final'!#REF!="Catastrófico"),CONCATENATE("R6C",'Mapa final'!#REF!),"")</f>
        <v>#REF!</v>
      </c>
      <c r="AN21" s="1"/>
      <c r="AO21" s="454"/>
      <c r="AP21" s="318"/>
      <c r="AQ21" s="318"/>
      <c r="AR21" s="318"/>
      <c r="AS21" s="318"/>
      <c r="AT21" s="455"/>
      <c r="AU21" s="1"/>
      <c r="AV21" s="1"/>
      <c r="AW21" s="1"/>
      <c r="AX21" s="1"/>
      <c r="AY21" s="1"/>
      <c r="AZ21" s="1"/>
      <c r="BA21" s="1"/>
      <c r="BB21" s="1"/>
      <c r="BC21" s="1"/>
      <c r="BD21" s="1"/>
      <c r="BE21" s="1"/>
      <c r="BF21" s="1"/>
      <c r="BG21" s="1"/>
      <c r="BH21" s="1"/>
      <c r="BI21" s="1"/>
    </row>
    <row r="22" spans="1:61" ht="15" customHeight="1" x14ac:dyDescent="0.25">
      <c r="A22" s="1"/>
      <c r="B22" s="434"/>
      <c r="C22" s="318"/>
      <c r="D22" s="319"/>
      <c r="E22" s="330"/>
      <c r="F22" s="318"/>
      <c r="G22" s="318"/>
      <c r="H22" s="318"/>
      <c r="I22" s="318"/>
      <c r="J22" s="226" t="e">
        <f>IF(AND('Mapa final'!#REF!="Alta",'Mapa final'!#REF!="Leve"),CONCATENATE("R7C",'Mapa final'!#REF!),"")</f>
        <v>#REF!</v>
      </c>
      <c r="K22" s="227" t="e">
        <f>IF(AND('Mapa final'!#REF!="Alta",'Mapa final'!#REF!="Leve"),CONCATENATE("R7C",'Mapa final'!#REF!),"")</f>
        <v>#REF!</v>
      </c>
      <c r="L22" s="227" t="e">
        <f>IF(AND('Mapa final'!#REF!="Alta",'Mapa final'!#REF!="Leve"),CONCATENATE("R7C",'Mapa final'!#REF!),"")</f>
        <v>#REF!</v>
      </c>
      <c r="M22" s="227" t="e">
        <f>IF(AND('Mapa final'!#REF!="Alta",'Mapa final'!#REF!="Leve"),CONCATENATE("R7C",'Mapa final'!#REF!),"")</f>
        <v>#REF!</v>
      </c>
      <c r="N22" s="227" t="e">
        <f>IF(AND('Mapa final'!#REF!="Alta",'Mapa final'!#REF!="Leve"),CONCATENATE("R7C",'Mapa final'!#REF!),"")</f>
        <v>#REF!</v>
      </c>
      <c r="O22" s="228" t="e">
        <f>IF(AND('Mapa final'!#REF!="Alta",'Mapa final'!#REF!="Leve"),CONCATENATE("R7C",'Mapa final'!#REF!),"")</f>
        <v>#REF!</v>
      </c>
      <c r="P22" s="226" t="e">
        <f>IF(AND('Mapa final'!#REF!="Alta",'Mapa final'!#REF!="Menor"),CONCATENATE("R7C",'Mapa final'!#REF!),"")</f>
        <v>#REF!</v>
      </c>
      <c r="Q22" s="227" t="e">
        <f>IF(AND('Mapa final'!#REF!="Alta",'Mapa final'!#REF!="Menor"),CONCATENATE("R7C",'Mapa final'!#REF!),"")</f>
        <v>#REF!</v>
      </c>
      <c r="R22" s="227" t="e">
        <f>IF(AND('Mapa final'!#REF!="Alta",'Mapa final'!#REF!="Menor"),CONCATENATE("R7C",'Mapa final'!#REF!),"")</f>
        <v>#REF!</v>
      </c>
      <c r="S22" s="227" t="e">
        <f>IF(AND('Mapa final'!#REF!="Alta",'Mapa final'!#REF!="Menor"),CONCATENATE("R7C",'Mapa final'!#REF!),"")</f>
        <v>#REF!</v>
      </c>
      <c r="T22" s="227" t="e">
        <f>IF(AND('Mapa final'!#REF!="Alta",'Mapa final'!#REF!="Menor"),CONCATENATE("R7C",'Mapa final'!#REF!),"")</f>
        <v>#REF!</v>
      </c>
      <c r="U22" s="228" t="e">
        <f>IF(AND('Mapa final'!#REF!="Alta",'Mapa final'!#REF!="Menor"),CONCATENATE("R7C",'Mapa final'!#REF!),"")</f>
        <v>#REF!</v>
      </c>
      <c r="V22" s="214" t="e">
        <f>IF(AND('Mapa final'!#REF!="Alta",'Mapa final'!#REF!="Moderado"),CONCATENATE("R7C",'Mapa final'!#REF!),"")</f>
        <v>#REF!</v>
      </c>
      <c r="W22" s="215" t="e">
        <f>IF(AND('Mapa final'!#REF!="Alta",'Mapa final'!#REF!="Moderado"),CONCATENATE("R7C",'Mapa final'!#REF!),"")</f>
        <v>#REF!</v>
      </c>
      <c r="X22" s="215" t="e">
        <f>IF(AND('Mapa final'!#REF!="Alta",'Mapa final'!#REF!="Moderado"),CONCATENATE("R7C",'Mapa final'!#REF!),"")</f>
        <v>#REF!</v>
      </c>
      <c r="Y22" s="215" t="e">
        <f>IF(AND('Mapa final'!#REF!="Alta",'Mapa final'!#REF!="Moderado"),CONCATENATE("R7C",'Mapa final'!#REF!),"")</f>
        <v>#REF!</v>
      </c>
      <c r="Z22" s="215" t="e">
        <f>IF(AND('Mapa final'!#REF!="Alta",'Mapa final'!#REF!="Moderado"),CONCATENATE("R7C",'Mapa final'!#REF!),"")</f>
        <v>#REF!</v>
      </c>
      <c r="AA22" s="216" t="e">
        <f>IF(AND('Mapa final'!#REF!="Alta",'Mapa final'!#REF!="Moderado"),CONCATENATE("R7C",'Mapa final'!#REF!),"")</f>
        <v>#REF!</v>
      </c>
      <c r="AB22" s="214" t="e">
        <f>IF(AND('Mapa final'!#REF!="Alta",'Mapa final'!#REF!="Mayor"),CONCATENATE("R7C",'Mapa final'!#REF!),"")</f>
        <v>#REF!</v>
      </c>
      <c r="AC22" s="215" t="e">
        <f>IF(AND('Mapa final'!#REF!="Alta",'Mapa final'!#REF!="Mayor"),CONCATENATE("R7C",'Mapa final'!#REF!),"")</f>
        <v>#REF!</v>
      </c>
      <c r="AD22" s="215" t="e">
        <f>IF(AND('Mapa final'!#REF!="Alta",'Mapa final'!#REF!="Mayor"),CONCATENATE("R7C",'Mapa final'!#REF!),"")</f>
        <v>#REF!</v>
      </c>
      <c r="AE22" s="215" t="e">
        <f>IF(AND('Mapa final'!#REF!="Alta",'Mapa final'!#REF!="Mayor"),CONCATENATE("R7C",'Mapa final'!#REF!),"")</f>
        <v>#REF!</v>
      </c>
      <c r="AF22" s="215" t="e">
        <f>IF(AND('Mapa final'!#REF!="Alta",'Mapa final'!#REF!="Mayor"),CONCATENATE("R7C",'Mapa final'!#REF!),"")</f>
        <v>#REF!</v>
      </c>
      <c r="AG22" s="216" t="e">
        <f>IF(AND('Mapa final'!#REF!="Alta",'Mapa final'!#REF!="Mayor"),CONCATENATE("R7C",'Mapa final'!#REF!),"")</f>
        <v>#REF!</v>
      </c>
      <c r="AH22" s="217" t="e">
        <f>IF(AND('Mapa final'!#REF!="Alta",'Mapa final'!#REF!="Catastrófico"),CONCATENATE("R7C",'Mapa final'!#REF!),"")</f>
        <v>#REF!</v>
      </c>
      <c r="AI22" s="218" t="e">
        <f>IF(AND('Mapa final'!#REF!="Alta",'Mapa final'!#REF!="Catastrófico"),CONCATENATE("R7C",'Mapa final'!#REF!),"")</f>
        <v>#REF!</v>
      </c>
      <c r="AJ22" s="218" t="e">
        <f>IF(AND('Mapa final'!#REF!="Alta",'Mapa final'!#REF!="Catastrófico"),CONCATENATE("R7C",'Mapa final'!#REF!),"")</f>
        <v>#REF!</v>
      </c>
      <c r="AK22" s="218" t="e">
        <f>IF(AND('Mapa final'!#REF!="Alta",'Mapa final'!#REF!="Catastrófico"),CONCATENATE("R7C",'Mapa final'!#REF!),"")</f>
        <v>#REF!</v>
      </c>
      <c r="AL22" s="218" t="e">
        <f>IF(AND('Mapa final'!#REF!="Alta",'Mapa final'!#REF!="Catastrófico"),CONCATENATE("R7C",'Mapa final'!#REF!),"")</f>
        <v>#REF!</v>
      </c>
      <c r="AM22" s="219" t="e">
        <f>IF(AND('Mapa final'!#REF!="Alta",'Mapa final'!#REF!="Catastrófico"),CONCATENATE("R7C",'Mapa final'!#REF!),"")</f>
        <v>#REF!</v>
      </c>
      <c r="AN22" s="1"/>
      <c r="AO22" s="454"/>
      <c r="AP22" s="318"/>
      <c r="AQ22" s="318"/>
      <c r="AR22" s="318"/>
      <c r="AS22" s="318"/>
      <c r="AT22" s="455"/>
      <c r="AU22" s="1"/>
      <c r="AV22" s="1"/>
      <c r="AW22" s="1"/>
      <c r="AX22" s="1"/>
      <c r="AY22" s="1"/>
      <c r="AZ22" s="1"/>
      <c r="BA22" s="1"/>
      <c r="BB22" s="1"/>
      <c r="BC22" s="1"/>
      <c r="BD22" s="1"/>
      <c r="BE22" s="1"/>
      <c r="BF22" s="1"/>
      <c r="BG22" s="1"/>
      <c r="BH22" s="1"/>
      <c r="BI22" s="1"/>
    </row>
    <row r="23" spans="1:61" ht="15" customHeight="1" x14ac:dyDescent="0.25">
      <c r="A23" s="1"/>
      <c r="B23" s="434"/>
      <c r="C23" s="318"/>
      <c r="D23" s="319"/>
      <c r="E23" s="330"/>
      <c r="F23" s="318"/>
      <c r="G23" s="318"/>
      <c r="H23" s="318"/>
      <c r="I23" s="318"/>
      <c r="J23" s="226" t="e">
        <f>IF(AND('Mapa final'!#REF!="Alta",'Mapa final'!#REF!="Leve"),CONCATENATE("R8C",'Mapa final'!#REF!),"")</f>
        <v>#REF!</v>
      </c>
      <c r="K23" s="227" t="e">
        <f>IF(AND('Mapa final'!#REF!="Alta",'Mapa final'!#REF!="Leve"),CONCATENATE("R8C",'Mapa final'!#REF!),"")</f>
        <v>#REF!</v>
      </c>
      <c r="L23" s="227" t="e">
        <f>IF(AND('Mapa final'!#REF!="Alta",'Mapa final'!#REF!="Leve"),CONCATENATE("R8C",'Mapa final'!#REF!),"")</f>
        <v>#REF!</v>
      </c>
      <c r="M23" s="227" t="e">
        <f>IF(AND('Mapa final'!#REF!="Alta",'Mapa final'!#REF!="Leve"),CONCATENATE("R8C",'Mapa final'!#REF!),"")</f>
        <v>#REF!</v>
      </c>
      <c r="N23" s="227" t="e">
        <f>IF(AND('Mapa final'!#REF!="Alta",'Mapa final'!#REF!="Leve"),CONCATENATE("R8C",'Mapa final'!#REF!),"")</f>
        <v>#REF!</v>
      </c>
      <c r="O23" s="228" t="e">
        <f>IF(AND('Mapa final'!#REF!="Alta",'Mapa final'!#REF!="Leve"),CONCATENATE("R8C",'Mapa final'!#REF!),"")</f>
        <v>#REF!</v>
      </c>
      <c r="P23" s="226" t="e">
        <f>IF(AND('Mapa final'!#REF!="Alta",'Mapa final'!#REF!="Menor"),CONCATENATE("R8C",'Mapa final'!#REF!),"")</f>
        <v>#REF!</v>
      </c>
      <c r="Q23" s="227" t="e">
        <f>IF(AND('Mapa final'!#REF!="Alta",'Mapa final'!#REF!="Menor"),CONCATENATE("R8C",'Mapa final'!#REF!),"")</f>
        <v>#REF!</v>
      </c>
      <c r="R23" s="227" t="e">
        <f>IF(AND('Mapa final'!#REF!="Alta",'Mapa final'!#REF!="Menor"),CONCATENATE("R8C",'Mapa final'!#REF!),"")</f>
        <v>#REF!</v>
      </c>
      <c r="S23" s="227" t="e">
        <f>IF(AND('Mapa final'!#REF!="Alta",'Mapa final'!#REF!="Menor"),CONCATENATE("R8C",'Mapa final'!#REF!),"")</f>
        <v>#REF!</v>
      </c>
      <c r="T23" s="227" t="e">
        <f>IF(AND('Mapa final'!#REF!="Alta",'Mapa final'!#REF!="Menor"),CONCATENATE("R8C",'Mapa final'!#REF!),"")</f>
        <v>#REF!</v>
      </c>
      <c r="U23" s="228" t="e">
        <f>IF(AND('Mapa final'!#REF!="Alta",'Mapa final'!#REF!="Menor"),CONCATENATE("R8C",'Mapa final'!#REF!),"")</f>
        <v>#REF!</v>
      </c>
      <c r="V23" s="214" t="e">
        <f>IF(AND('Mapa final'!#REF!="Alta",'Mapa final'!#REF!="Moderado"),CONCATENATE("R8C",'Mapa final'!#REF!),"")</f>
        <v>#REF!</v>
      </c>
      <c r="W23" s="215" t="e">
        <f>IF(AND('Mapa final'!#REF!="Alta",'Mapa final'!#REF!="Moderado"),CONCATENATE("R8C",'Mapa final'!#REF!),"")</f>
        <v>#REF!</v>
      </c>
      <c r="X23" s="215" t="e">
        <f>IF(AND('Mapa final'!#REF!="Alta",'Mapa final'!#REF!="Moderado"),CONCATENATE("R8C",'Mapa final'!#REF!),"")</f>
        <v>#REF!</v>
      </c>
      <c r="Y23" s="215" t="e">
        <f>IF(AND('Mapa final'!#REF!="Alta",'Mapa final'!#REF!="Moderado"),CONCATENATE("R8C",'Mapa final'!#REF!),"")</f>
        <v>#REF!</v>
      </c>
      <c r="Z23" s="215" t="e">
        <f>IF(AND('Mapa final'!#REF!="Alta",'Mapa final'!#REF!="Moderado"),CONCATENATE("R8C",'Mapa final'!#REF!),"")</f>
        <v>#REF!</v>
      </c>
      <c r="AA23" s="216" t="e">
        <f>IF(AND('Mapa final'!#REF!="Alta",'Mapa final'!#REF!="Moderado"),CONCATENATE("R8C",'Mapa final'!#REF!),"")</f>
        <v>#REF!</v>
      </c>
      <c r="AB23" s="214" t="e">
        <f>IF(AND('Mapa final'!#REF!="Alta",'Mapa final'!#REF!="Mayor"),CONCATENATE("R8C",'Mapa final'!#REF!),"")</f>
        <v>#REF!</v>
      </c>
      <c r="AC23" s="215" t="e">
        <f>IF(AND('Mapa final'!#REF!="Alta",'Mapa final'!#REF!="Mayor"),CONCATENATE("R8C",'Mapa final'!#REF!),"")</f>
        <v>#REF!</v>
      </c>
      <c r="AD23" s="215" t="e">
        <f>IF(AND('Mapa final'!#REF!="Alta",'Mapa final'!#REF!="Mayor"),CONCATENATE("R8C",'Mapa final'!#REF!),"")</f>
        <v>#REF!</v>
      </c>
      <c r="AE23" s="215" t="e">
        <f>IF(AND('Mapa final'!#REF!="Alta",'Mapa final'!#REF!="Mayor"),CONCATENATE("R8C",'Mapa final'!#REF!),"")</f>
        <v>#REF!</v>
      </c>
      <c r="AF23" s="215" t="e">
        <f>IF(AND('Mapa final'!#REF!="Alta",'Mapa final'!#REF!="Mayor"),CONCATENATE("R8C",'Mapa final'!#REF!),"")</f>
        <v>#REF!</v>
      </c>
      <c r="AG23" s="216" t="e">
        <f>IF(AND('Mapa final'!#REF!="Alta",'Mapa final'!#REF!="Mayor"),CONCATENATE("R8C",'Mapa final'!#REF!),"")</f>
        <v>#REF!</v>
      </c>
      <c r="AH23" s="217" t="e">
        <f>IF(AND('Mapa final'!#REF!="Alta",'Mapa final'!#REF!="Catastrófico"),CONCATENATE("R8C",'Mapa final'!#REF!),"")</f>
        <v>#REF!</v>
      </c>
      <c r="AI23" s="218" t="e">
        <f>IF(AND('Mapa final'!#REF!="Alta",'Mapa final'!#REF!="Catastrófico"),CONCATENATE("R8C",'Mapa final'!#REF!),"")</f>
        <v>#REF!</v>
      </c>
      <c r="AJ23" s="218" t="e">
        <f>IF(AND('Mapa final'!#REF!="Alta",'Mapa final'!#REF!="Catastrófico"),CONCATENATE("R8C",'Mapa final'!#REF!),"")</f>
        <v>#REF!</v>
      </c>
      <c r="AK23" s="218" t="e">
        <f>IF(AND('Mapa final'!#REF!="Alta",'Mapa final'!#REF!="Catastrófico"),CONCATENATE("R8C",'Mapa final'!#REF!),"")</f>
        <v>#REF!</v>
      </c>
      <c r="AL23" s="218" t="e">
        <f>IF(AND('Mapa final'!#REF!="Alta",'Mapa final'!#REF!="Catastrófico"),CONCATENATE("R8C",'Mapa final'!#REF!),"")</f>
        <v>#REF!</v>
      </c>
      <c r="AM23" s="219" t="e">
        <f>IF(AND('Mapa final'!#REF!="Alta",'Mapa final'!#REF!="Catastrófico"),CONCATENATE("R8C",'Mapa final'!#REF!),"")</f>
        <v>#REF!</v>
      </c>
      <c r="AN23" s="1"/>
      <c r="AO23" s="454"/>
      <c r="AP23" s="318"/>
      <c r="AQ23" s="318"/>
      <c r="AR23" s="318"/>
      <c r="AS23" s="318"/>
      <c r="AT23" s="455"/>
      <c r="AU23" s="1"/>
      <c r="AV23" s="1"/>
      <c r="AW23" s="1"/>
      <c r="AX23" s="1"/>
      <c r="AY23" s="1"/>
      <c r="AZ23" s="1"/>
      <c r="BA23" s="1"/>
      <c r="BB23" s="1"/>
      <c r="BC23" s="1"/>
      <c r="BD23" s="1"/>
      <c r="BE23" s="1"/>
      <c r="BF23" s="1"/>
      <c r="BG23" s="1"/>
      <c r="BH23" s="1"/>
      <c r="BI23" s="1"/>
    </row>
    <row r="24" spans="1:61" ht="15" customHeight="1" x14ac:dyDescent="0.25">
      <c r="A24" s="1"/>
      <c r="B24" s="434"/>
      <c r="C24" s="318"/>
      <c r="D24" s="319"/>
      <c r="E24" s="330"/>
      <c r="F24" s="318"/>
      <c r="G24" s="318"/>
      <c r="H24" s="318"/>
      <c r="I24" s="318"/>
      <c r="J24" s="226" t="e">
        <f>IF(AND('Mapa final'!#REF!="Alta",'Mapa final'!#REF!="Leve"),CONCATENATE("R9C",'Mapa final'!#REF!),"")</f>
        <v>#REF!</v>
      </c>
      <c r="K24" s="227" t="e">
        <f>IF(AND('Mapa final'!#REF!="Alta",'Mapa final'!#REF!="Leve"),CONCATENATE("R9C",'Mapa final'!#REF!),"")</f>
        <v>#REF!</v>
      </c>
      <c r="L24" s="227" t="e">
        <f>IF(AND('Mapa final'!#REF!="Alta",'Mapa final'!#REF!="Leve"),CONCATENATE("R9C",'Mapa final'!#REF!),"")</f>
        <v>#REF!</v>
      </c>
      <c r="M24" s="227" t="e">
        <f>IF(AND('Mapa final'!#REF!="Alta",'Mapa final'!#REF!="Leve"),CONCATENATE("R9C",'Mapa final'!#REF!),"")</f>
        <v>#REF!</v>
      </c>
      <c r="N24" s="227" t="e">
        <f>IF(AND('Mapa final'!#REF!="Alta",'Mapa final'!#REF!="Leve"),CONCATENATE("R9C",'Mapa final'!#REF!),"")</f>
        <v>#REF!</v>
      </c>
      <c r="O24" s="228" t="e">
        <f>IF(AND('Mapa final'!#REF!="Alta",'Mapa final'!#REF!="Leve"),CONCATENATE("R9C",'Mapa final'!#REF!),"")</f>
        <v>#REF!</v>
      </c>
      <c r="P24" s="226" t="e">
        <f>IF(AND('Mapa final'!#REF!="Alta",'Mapa final'!#REF!="Menor"),CONCATENATE("R9C",'Mapa final'!#REF!),"")</f>
        <v>#REF!</v>
      </c>
      <c r="Q24" s="227" t="e">
        <f>IF(AND('Mapa final'!#REF!="Alta",'Mapa final'!#REF!="Menor"),CONCATENATE("R9C",'Mapa final'!#REF!),"")</f>
        <v>#REF!</v>
      </c>
      <c r="R24" s="227" t="e">
        <f>IF(AND('Mapa final'!#REF!="Alta",'Mapa final'!#REF!="Menor"),CONCATENATE("R9C",'Mapa final'!#REF!),"")</f>
        <v>#REF!</v>
      </c>
      <c r="S24" s="227" t="e">
        <f>IF(AND('Mapa final'!#REF!="Alta",'Mapa final'!#REF!="Menor"),CONCATENATE("R9C",'Mapa final'!#REF!),"")</f>
        <v>#REF!</v>
      </c>
      <c r="T24" s="227" t="e">
        <f>IF(AND('Mapa final'!#REF!="Alta",'Mapa final'!#REF!="Menor"),CONCATENATE("R9C",'Mapa final'!#REF!),"")</f>
        <v>#REF!</v>
      </c>
      <c r="U24" s="228" t="e">
        <f>IF(AND('Mapa final'!#REF!="Alta",'Mapa final'!#REF!="Menor"),CONCATENATE("R9C",'Mapa final'!#REF!),"")</f>
        <v>#REF!</v>
      </c>
      <c r="V24" s="214" t="e">
        <f>IF(AND('Mapa final'!#REF!="Alta",'Mapa final'!#REF!="Moderado"),CONCATENATE("R9C",'Mapa final'!#REF!),"")</f>
        <v>#REF!</v>
      </c>
      <c r="W24" s="215" t="e">
        <f>IF(AND('Mapa final'!#REF!="Alta",'Mapa final'!#REF!="Moderado"),CONCATENATE("R9C",'Mapa final'!#REF!),"")</f>
        <v>#REF!</v>
      </c>
      <c r="X24" s="215" t="e">
        <f>IF(AND('Mapa final'!#REF!="Alta",'Mapa final'!#REF!="Moderado"),CONCATENATE("R9C",'Mapa final'!#REF!),"")</f>
        <v>#REF!</v>
      </c>
      <c r="Y24" s="215" t="e">
        <f>IF(AND('Mapa final'!#REF!="Alta",'Mapa final'!#REF!="Moderado"),CONCATENATE("R9C",'Mapa final'!#REF!),"")</f>
        <v>#REF!</v>
      </c>
      <c r="Z24" s="215" t="e">
        <f>IF(AND('Mapa final'!#REF!="Alta",'Mapa final'!#REF!="Moderado"),CONCATENATE("R9C",'Mapa final'!#REF!),"")</f>
        <v>#REF!</v>
      </c>
      <c r="AA24" s="216" t="e">
        <f>IF(AND('Mapa final'!#REF!="Alta",'Mapa final'!#REF!="Moderado"),CONCATENATE("R9C",'Mapa final'!#REF!),"")</f>
        <v>#REF!</v>
      </c>
      <c r="AB24" s="214" t="e">
        <f>IF(AND('Mapa final'!#REF!="Alta",'Mapa final'!#REF!="Mayor"),CONCATENATE("R9C",'Mapa final'!#REF!),"")</f>
        <v>#REF!</v>
      </c>
      <c r="AC24" s="215" t="e">
        <f>IF(AND('Mapa final'!#REF!="Alta",'Mapa final'!#REF!="Mayor"),CONCATENATE("R9C",'Mapa final'!#REF!),"")</f>
        <v>#REF!</v>
      </c>
      <c r="AD24" s="215" t="e">
        <f>IF(AND('Mapa final'!#REF!="Alta",'Mapa final'!#REF!="Mayor"),CONCATENATE("R9C",'Mapa final'!#REF!),"")</f>
        <v>#REF!</v>
      </c>
      <c r="AE24" s="215" t="e">
        <f>IF(AND('Mapa final'!#REF!="Alta",'Mapa final'!#REF!="Mayor"),CONCATENATE("R9C",'Mapa final'!#REF!),"")</f>
        <v>#REF!</v>
      </c>
      <c r="AF24" s="215" t="e">
        <f>IF(AND('Mapa final'!#REF!="Alta",'Mapa final'!#REF!="Mayor"),CONCATENATE("R9C",'Mapa final'!#REF!),"")</f>
        <v>#REF!</v>
      </c>
      <c r="AG24" s="216" t="e">
        <f>IF(AND('Mapa final'!#REF!="Alta",'Mapa final'!#REF!="Mayor"),CONCATENATE("R9C",'Mapa final'!#REF!),"")</f>
        <v>#REF!</v>
      </c>
      <c r="AH24" s="217" t="e">
        <f>IF(AND('Mapa final'!#REF!="Alta",'Mapa final'!#REF!="Catastrófico"),CONCATENATE("R9C",'Mapa final'!#REF!),"")</f>
        <v>#REF!</v>
      </c>
      <c r="AI24" s="218" t="e">
        <f>IF(AND('Mapa final'!#REF!="Alta",'Mapa final'!#REF!="Catastrófico"),CONCATENATE("R9C",'Mapa final'!#REF!),"")</f>
        <v>#REF!</v>
      </c>
      <c r="AJ24" s="218" t="e">
        <f>IF(AND('Mapa final'!#REF!="Alta",'Mapa final'!#REF!="Catastrófico"),CONCATENATE("R9C",'Mapa final'!#REF!),"")</f>
        <v>#REF!</v>
      </c>
      <c r="AK24" s="218" t="e">
        <f>IF(AND('Mapa final'!#REF!="Alta",'Mapa final'!#REF!="Catastrófico"),CONCATENATE("R9C",'Mapa final'!#REF!),"")</f>
        <v>#REF!</v>
      </c>
      <c r="AL24" s="218" t="e">
        <f>IF(AND('Mapa final'!#REF!="Alta",'Mapa final'!#REF!="Catastrófico"),CONCATENATE("R9C",'Mapa final'!#REF!),"")</f>
        <v>#REF!</v>
      </c>
      <c r="AM24" s="219" t="e">
        <f>IF(AND('Mapa final'!#REF!="Alta",'Mapa final'!#REF!="Catastrófico"),CONCATENATE("R9C",'Mapa final'!#REF!),"")</f>
        <v>#REF!</v>
      </c>
      <c r="AN24" s="1"/>
      <c r="AO24" s="454"/>
      <c r="AP24" s="318"/>
      <c r="AQ24" s="318"/>
      <c r="AR24" s="318"/>
      <c r="AS24" s="318"/>
      <c r="AT24" s="455"/>
      <c r="AU24" s="1"/>
      <c r="AV24" s="1"/>
      <c r="AW24" s="1"/>
      <c r="AX24" s="1"/>
      <c r="AY24" s="1"/>
      <c r="AZ24" s="1"/>
      <c r="BA24" s="1"/>
      <c r="BB24" s="1"/>
      <c r="BC24" s="1"/>
      <c r="BD24" s="1"/>
      <c r="BE24" s="1"/>
      <c r="BF24" s="1"/>
      <c r="BG24" s="1"/>
      <c r="BH24" s="1"/>
      <c r="BI24" s="1"/>
    </row>
    <row r="25" spans="1:61" ht="15.75" customHeight="1" x14ac:dyDescent="0.25">
      <c r="A25" s="1"/>
      <c r="B25" s="434"/>
      <c r="C25" s="318"/>
      <c r="D25" s="319"/>
      <c r="E25" s="424"/>
      <c r="F25" s="425"/>
      <c r="G25" s="425"/>
      <c r="H25" s="425"/>
      <c r="I25" s="425"/>
      <c r="J25" s="232" t="e">
        <f>IF(AND('Mapa final'!#REF!="Alta",'Mapa final'!#REF!="Leve"),CONCATENATE("R10C",'Mapa final'!#REF!),"")</f>
        <v>#REF!</v>
      </c>
      <c r="K25" s="233" t="e">
        <f>IF(AND('Mapa final'!#REF!="Alta",'Mapa final'!#REF!="Leve"),CONCATENATE("R10C",'Mapa final'!#REF!),"")</f>
        <v>#REF!</v>
      </c>
      <c r="L25" s="233" t="e">
        <f>IF(AND('Mapa final'!#REF!="Alta",'Mapa final'!#REF!="Leve"),CONCATENATE("R10C",'Mapa final'!#REF!),"")</f>
        <v>#REF!</v>
      </c>
      <c r="M25" s="233" t="e">
        <f>IF(AND('Mapa final'!#REF!="Alta",'Mapa final'!#REF!="Leve"),CONCATENATE("R10C",'Mapa final'!#REF!),"")</f>
        <v>#REF!</v>
      </c>
      <c r="N25" s="233" t="e">
        <f>IF(AND('Mapa final'!#REF!="Alta",'Mapa final'!#REF!="Leve"),CONCATENATE("R10C",'Mapa final'!#REF!),"")</f>
        <v>#REF!</v>
      </c>
      <c r="O25" s="234" t="e">
        <f>IF(AND('Mapa final'!#REF!="Alta",'Mapa final'!#REF!="Leve"),CONCATENATE("R10C",'Mapa final'!#REF!),"")</f>
        <v>#REF!</v>
      </c>
      <c r="P25" s="232" t="e">
        <f>IF(AND('Mapa final'!#REF!="Alta",'Mapa final'!#REF!="Menor"),CONCATENATE("R10C",'Mapa final'!#REF!),"")</f>
        <v>#REF!</v>
      </c>
      <c r="Q25" s="233" t="e">
        <f>IF(AND('Mapa final'!#REF!="Alta",'Mapa final'!#REF!="Menor"),CONCATENATE("R10C",'Mapa final'!#REF!),"")</f>
        <v>#REF!</v>
      </c>
      <c r="R25" s="233" t="e">
        <f>IF(AND('Mapa final'!#REF!="Alta",'Mapa final'!#REF!="Menor"),CONCATENATE("R10C",'Mapa final'!#REF!),"")</f>
        <v>#REF!</v>
      </c>
      <c r="S25" s="233" t="e">
        <f>IF(AND('Mapa final'!#REF!="Alta",'Mapa final'!#REF!="Menor"),CONCATENATE("R10C",'Mapa final'!#REF!),"")</f>
        <v>#REF!</v>
      </c>
      <c r="T25" s="233" t="e">
        <f>IF(AND('Mapa final'!#REF!="Alta",'Mapa final'!#REF!="Menor"),CONCATENATE("R10C",'Mapa final'!#REF!),"")</f>
        <v>#REF!</v>
      </c>
      <c r="U25" s="234" t="e">
        <f>IF(AND('Mapa final'!#REF!="Alta",'Mapa final'!#REF!="Menor"),CONCATENATE("R10C",'Mapa final'!#REF!),"")</f>
        <v>#REF!</v>
      </c>
      <c r="V25" s="220" t="e">
        <f>IF(AND('Mapa final'!#REF!="Alta",'Mapa final'!#REF!="Moderado"),CONCATENATE("R10C",'Mapa final'!#REF!),"")</f>
        <v>#REF!</v>
      </c>
      <c r="W25" s="221" t="e">
        <f>IF(AND('Mapa final'!#REF!="Alta",'Mapa final'!#REF!="Moderado"),CONCATENATE("R10C",'Mapa final'!#REF!),"")</f>
        <v>#REF!</v>
      </c>
      <c r="X25" s="221" t="e">
        <f>IF(AND('Mapa final'!#REF!="Alta",'Mapa final'!#REF!="Moderado"),CONCATENATE("R10C",'Mapa final'!#REF!),"")</f>
        <v>#REF!</v>
      </c>
      <c r="Y25" s="221" t="e">
        <f>IF(AND('Mapa final'!#REF!="Alta",'Mapa final'!#REF!="Moderado"),CONCATENATE("R10C",'Mapa final'!#REF!),"")</f>
        <v>#REF!</v>
      </c>
      <c r="Z25" s="221" t="e">
        <f>IF(AND('Mapa final'!#REF!="Alta",'Mapa final'!#REF!="Moderado"),CONCATENATE("R10C",'Mapa final'!#REF!),"")</f>
        <v>#REF!</v>
      </c>
      <c r="AA25" s="222" t="e">
        <f>IF(AND('Mapa final'!#REF!="Alta",'Mapa final'!#REF!="Moderado"),CONCATENATE("R10C",'Mapa final'!#REF!),"")</f>
        <v>#REF!</v>
      </c>
      <c r="AB25" s="220" t="e">
        <f>IF(AND('Mapa final'!#REF!="Alta",'Mapa final'!#REF!="Mayor"),CONCATENATE("R10C",'Mapa final'!#REF!),"")</f>
        <v>#REF!</v>
      </c>
      <c r="AC25" s="221" t="e">
        <f>IF(AND('Mapa final'!#REF!="Alta",'Mapa final'!#REF!="Mayor"),CONCATENATE("R10C",'Mapa final'!#REF!),"")</f>
        <v>#REF!</v>
      </c>
      <c r="AD25" s="221" t="e">
        <f>IF(AND('Mapa final'!#REF!="Alta",'Mapa final'!#REF!="Mayor"),CONCATENATE("R10C",'Mapa final'!#REF!),"")</f>
        <v>#REF!</v>
      </c>
      <c r="AE25" s="221" t="e">
        <f>IF(AND('Mapa final'!#REF!="Alta",'Mapa final'!#REF!="Mayor"),CONCATENATE("R10C",'Mapa final'!#REF!),"")</f>
        <v>#REF!</v>
      </c>
      <c r="AF25" s="221" t="e">
        <f>IF(AND('Mapa final'!#REF!="Alta",'Mapa final'!#REF!="Mayor"),CONCATENATE("R10C",'Mapa final'!#REF!),"")</f>
        <v>#REF!</v>
      </c>
      <c r="AG25" s="222" t="e">
        <f>IF(AND('Mapa final'!#REF!="Alta",'Mapa final'!#REF!="Mayor"),CONCATENATE("R10C",'Mapa final'!#REF!),"")</f>
        <v>#REF!</v>
      </c>
      <c r="AH25" s="223" t="e">
        <f>IF(AND('Mapa final'!#REF!="Alta",'Mapa final'!#REF!="Catastrófico"),CONCATENATE("R10C",'Mapa final'!#REF!),"")</f>
        <v>#REF!</v>
      </c>
      <c r="AI25" s="224" t="e">
        <f>IF(AND('Mapa final'!#REF!="Alta",'Mapa final'!#REF!="Catastrófico"),CONCATENATE("R10C",'Mapa final'!#REF!),"")</f>
        <v>#REF!</v>
      </c>
      <c r="AJ25" s="224" t="e">
        <f>IF(AND('Mapa final'!#REF!="Alta",'Mapa final'!#REF!="Catastrófico"),CONCATENATE("R10C",'Mapa final'!#REF!),"")</f>
        <v>#REF!</v>
      </c>
      <c r="AK25" s="224" t="e">
        <f>IF(AND('Mapa final'!#REF!="Alta",'Mapa final'!#REF!="Catastrófico"),CONCATENATE("R10C",'Mapa final'!#REF!),"")</f>
        <v>#REF!</v>
      </c>
      <c r="AL25" s="224" t="e">
        <f>IF(AND('Mapa final'!#REF!="Alta",'Mapa final'!#REF!="Catastrófico"),CONCATENATE("R10C",'Mapa final'!#REF!),"")</f>
        <v>#REF!</v>
      </c>
      <c r="AM25" s="225" t="e">
        <f>IF(AND('Mapa final'!#REF!="Alta",'Mapa final'!#REF!="Catastrófico"),CONCATENATE("R10C",'Mapa final'!#REF!),"")</f>
        <v>#REF!</v>
      </c>
      <c r="AN25" s="1"/>
      <c r="AO25" s="456"/>
      <c r="AP25" s="443"/>
      <c r="AQ25" s="443"/>
      <c r="AR25" s="443"/>
      <c r="AS25" s="443"/>
      <c r="AT25" s="457"/>
      <c r="AU25" s="1"/>
      <c r="AV25" s="1"/>
      <c r="AW25" s="1"/>
      <c r="AX25" s="1"/>
      <c r="AY25" s="1"/>
      <c r="AZ25" s="1"/>
      <c r="BA25" s="1"/>
      <c r="BB25" s="1"/>
      <c r="BC25" s="1"/>
      <c r="BD25" s="1"/>
      <c r="BE25" s="1"/>
      <c r="BF25" s="1"/>
      <c r="BG25" s="1"/>
      <c r="BH25" s="1"/>
      <c r="BI25" s="1"/>
    </row>
    <row r="26" spans="1:61" ht="15" customHeight="1" x14ac:dyDescent="0.25">
      <c r="A26" s="1"/>
      <c r="B26" s="434"/>
      <c r="C26" s="318"/>
      <c r="D26" s="319"/>
      <c r="E26" s="451" t="s">
        <v>611</v>
      </c>
      <c r="F26" s="423"/>
      <c r="G26" s="423"/>
      <c r="H26" s="423"/>
      <c r="I26" s="413"/>
      <c r="J26" s="229" t="e">
        <f>IF(AND('Mapa final'!#REF!="Media",'Mapa final'!#REF!="Leve"),CONCATENATE("R1C",'Mapa final'!#REF!),"")</f>
        <v>#REF!</v>
      </c>
      <c r="K26" s="230" t="e">
        <f>IF(AND('Mapa final'!#REF!="Media",'Mapa final'!#REF!="Leve"),CONCATENATE("R1C",'Mapa final'!#REF!),"")</f>
        <v>#REF!</v>
      </c>
      <c r="L26" s="230" t="e">
        <f>IF(AND('Mapa final'!#REF!="Media",'Mapa final'!#REF!="Leve"),CONCATENATE("R1C",'Mapa final'!#REF!),"")</f>
        <v>#REF!</v>
      </c>
      <c r="M26" s="230" t="e">
        <f>IF(AND('Mapa final'!#REF!="Media",'Mapa final'!#REF!="Leve"),CONCATENATE("R1C",'Mapa final'!#REF!),"")</f>
        <v>#REF!</v>
      </c>
      <c r="N26" s="230" t="e">
        <f>IF(AND('Mapa final'!#REF!="Media",'Mapa final'!#REF!="Leve"),CONCATENATE("R1C",'Mapa final'!#REF!),"")</f>
        <v>#REF!</v>
      </c>
      <c r="O26" s="231" t="e">
        <f>IF(AND('Mapa final'!#REF!="Media",'Mapa final'!#REF!="Leve"),CONCATENATE("R1C",'Mapa final'!#REF!),"")</f>
        <v>#REF!</v>
      </c>
      <c r="P26" s="229" t="e">
        <f>IF(AND('Mapa final'!#REF!="Media",'Mapa final'!#REF!="Menor"),CONCATENATE("R1C",'Mapa final'!#REF!),"")</f>
        <v>#REF!</v>
      </c>
      <c r="Q26" s="230" t="e">
        <f>IF(AND('Mapa final'!#REF!="Media",'Mapa final'!#REF!="Menor"),CONCATENATE("R1C",'Mapa final'!#REF!),"")</f>
        <v>#REF!</v>
      </c>
      <c r="R26" s="230" t="e">
        <f>IF(AND('Mapa final'!#REF!="Media",'Mapa final'!#REF!="Menor"),CONCATENATE("R1C",'Mapa final'!#REF!),"")</f>
        <v>#REF!</v>
      </c>
      <c r="S26" s="230" t="e">
        <f>IF(AND('Mapa final'!#REF!="Media",'Mapa final'!#REF!="Menor"),CONCATENATE("R1C",'Mapa final'!#REF!),"")</f>
        <v>#REF!</v>
      </c>
      <c r="T26" s="230" t="e">
        <f>IF(AND('Mapa final'!#REF!="Media",'Mapa final'!#REF!="Menor"),CONCATENATE("R1C",'Mapa final'!#REF!),"")</f>
        <v>#REF!</v>
      </c>
      <c r="U26" s="231" t="e">
        <f>IF(AND('Mapa final'!#REF!="Media",'Mapa final'!#REF!="Menor"),CONCATENATE("R1C",'Mapa final'!#REF!),"")</f>
        <v>#REF!</v>
      </c>
      <c r="V26" s="229" t="e">
        <f>IF(AND('Mapa final'!#REF!="Media",'Mapa final'!#REF!="Moderado"),CONCATENATE("R1C",'Mapa final'!#REF!),"")</f>
        <v>#REF!</v>
      </c>
      <c r="W26" s="230" t="e">
        <f>IF(AND('Mapa final'!#REF!="Media",'Mapa final'!#REF!="Moderado"),CONCATENATE("R1C",'Mapa final'!#REF!),"")</f>
        <v>#REF!</v>
      </c>
      <c r="X26" s="230" t="e">
        <f>IF(AND('Mapa final'!#REF!="Media",'Mapa final'!#REF!="Moderado"),CONCATENATE("R1C",'Mapa final'!#REF!),"")</f>
        <v>#REF!</v>
      </c>
      <c r="Y26" s="230" t="e">
        <f>IF(AND('Mapa final'!#REF!="Media",'Mapa final'!#REF!="Moderado"),CONCATENATE("R1C",'Mapa final'!#REF!),"")</f>
        <v>#REF!</v>
      </c>
      <c r="Z26" s="230" t="e">
        <f>IF(AND('Mapa final'!#REF!="Media",'Mapa final'!#REF!="Moderado"),CONCATENATE("R1C",'Mapa final'!#REF!),"")</f>
        <v>#REF!</v>
      </c>
      <c r="AA26" s="231" t="e">
        <f>IF(AND('Mapa final'!#REF!="Media",'Mapa final'!#REF!="Moderado"),CONCATENATE("R1C",'Mapa final'!#REF!),"")</f>
        <v>#REF!</v>
      </c>
      <c r="AB26" s="208" t="e">
        <f>IF(AND('Mapa final'!#REF!="Media",'Mapa final'!#REF!="Mayor"),CONCATENATE("R1C",'Mapa final'!#REF!),"")</f>
        <v>#REF!</v>
      </c>
      <c r="AC26" s="209" t="e">
        <f>IF(AND('Mapa final'!#REF!="Media",'Mapa final'!#REF!="Mayor"),CONCATENATE("R1C",'Mapa final'!#REF!),"")</f>
        <v>#REF!</v>
      </c>
      <c r="AD26" s="209" t="e">
        <f>IF(AND('Mapa final'!#REF!="Media",'Mapa final'!#REF!="Mayor"),CONCATENATE("R1C",'Mapa final'!#REF!),"")</f>
        <v>#REF!</v>
      </c>
      <c r="AE26" s="209" t="e">
        <f>IF(AND('Mapa final'!#REF!="Media",'Mapa final'!#REF!="Mayor"),CONCATENATE("R1C",'Mapa final'!#REF!),"")</f>
        <v>#REF!</v>
      </c>
      <c r="AF26" s="209" t="e">
        <f>IF(AND('Mapa final'!#REF!="Media",'Mapa final'!#REF!="Mayor"),CONCATENATE("R1C",'Mapa final'!#REF!),"")</f>
        <v>#REF!</v>
      </c>
      <c r="AG26" s="210" t="e">
        <f>IF(AND('Mapa final'!#REF!="Media",'Mapa final'!#REF!="Mayor"),CONCATENATE("R1C",'Mapa final'!#REF!),"")</f>
        <v>#REF!</v>
      </c>
      <c r="AH26" s="211" t="e">
        <f>IF(AND('Mapa final'!#REF!="Media",'Mapa final'!#REF!="Catastrófico"),CONCATENATE("R1C",'Mapa final'!#REF!),"")</f>
        <v>#REF!</v>
      </c>
      <c r="AI26" s="212" t="e">
        <f>IF(AND('Mapa final'!#REF!="Media",'Mapa final'!#REF!="Catastrófico"),CONCATENATE("R1C",'Mapa final'!#REF!),"")</f>
        <v>#REF!</v>
      </c>
      <c r="AJ26" s="212" t="e">
        <f>IF(AND('Mapa final'!#REF!="Media",'Mapa final'!#REF!="Catastrófico"),CONCATENATE("R1C",'Mapa final'!#REF!),"")</f>
        <v>#REF!</v>
      </c>
      <c r="AK26" s="212" t="e">
        <f>IF(AND('Mapa final'!#REF!="Media",'Mapa final'!#REF!="Catastrófico"),CONCATENATE("R1C",'Mapa final'!#REF!),"")</f>
        <v>#REF!</v>
      </c>
      <c r="AL26" s="212" t="e">
        <f>IF(AND('Mapa final'!#REF!="Media",'Mapa final'!#REF!="Catastrófico"),CONCATENATE("R1C",'Mapa final'!#REF!),"")</f>
        <v>#REF!</v>
      </c>
      <c r="AM26" s="213" t="e">
        <f>IF(AND('Mapa final'!#REF!="Media",'Mapa final'!#REF!="Catastrófico"),CONCATENATE("R1C",'Mapa final'!#REF!),"")</f>
        <v>#REF!</v>
      </c>
      <c r="AN26" s="1"/>
      <c r="AO26" s="458" t="s">
        <v>612</v>
      </c>
      <c r="AP26" s="446"/>
      <c r="AQ26" s="446"/>
      <c r="AR26" s="446"/>
      <c r="AS26" s="446"/>
      <c r="AT26" s="453"/>
      <c r="AU26" s="1"/>
      <c r="AV26" s="1"/>
      <c r="AW26" s="1"/>
      <c r="AX26" s="1"/>
      <c r="AY26" s="1"/>
      <c r="AZ26" s="1"/>
      <c r="BA26" s="1"/>
      <c r="BB26" s="1"/>
      <c r="BC26" s="1"/>
      <c r="BD26" s="1"/>
      <c r="BE26" s="1"/>
      <c r="BF26" s="1"/>
      <c r="BG26" s="1"/>
      <c r="BH26" s="1"/>
      <c r="BI26" s="1"/>
    </row>
    <row r="27" spans="1:61" ht="15" customHeight="1" x14ac:dyDescent="0.25">
      <c r="A27" s="1"/>
      <c r="B27" s="434"/>
      <c r="C27" s="318"/>
      <c r="D27" s="319"/>
      <c r="E27" s="330"/>
      <c r="F27" s="318"/>
      <c r="G27" s="318"/>
      <c r="H27" s="318"/>
      <c r="I27" s="319"/>
      <c r="J27" s="226" t="e">
        <f>IF(AND('Mapa final'!#REF!="Media",'Mapa final'!#REF!="Leve"),CONCATENATE("R2C",'Mapa final'!#REF!),"")</f>
        <v>#REF!</v>
      </c>
      <c r="K27" s="227" t="e">
        <f>IF(AND('Mapa final'!#REF!="Media",'Mapa final'!#REF!="Leve"),CONCATENATE("R2C",'Mapa final'!#REF!),"")</f>
        <v>#REF!</v>
      </c>
      <c r="L27" s="227" t="e">
        <f>IF(AND('Mapa final'!#REF!="Media",'Mapa final'!#REF!="Leve"),CONCATENATE("R2C",'Mapa final'!#REF!),"")</f>
        <v>#REF!</v>
      </c>
      <c r="M27" s="227" t="e">
        <f>IF(AND('Mapa final'!#REF!="Media",'Mapa final'!#REF!="Leve"),CONCATENATE("R2C",'Mapa final'!#REF!),"")</f>
        <v>#REF!</v>
      </c>
      <c r="N27" s="227" t="e">
        <f>IF(AND('Mapa final'!#REF!="Media",'Mapa final'!#REF!="Leve"),CONCATENATE("R2C",'Mapa final'!#REF!),"")</f>
        <v>#REF!</v>
      </c>
      <c r="O27" s="228" t="e">
        <f>IF(AND('Mapa final'!#REF!="Media",'Mapa final'!#REF!="Leve"),CONCATENATE("R2C",'Mapa final'!#REF!),"")</f>
        <v>#REF!</v>
      </c>
      <c r="P27" s="226" t="e">
        <f>IF(AND('Mapa final'!#REF!="Media",'Mapa final'!#REF!="Menor"),CONCATENATE("R2C",'Mapa final'!#REF!),"")</f>
        <v>#REF!</v>
      </c>
      <c r="Q27" s="227" t="e">
        <f>IF(AND('Mapa final'!#REF!="Media",'Mapa final'!#REF!="Menor"),CONCATENATE("R2C",'Mapa final'!#REF!),"")</f>
        <v>#REF!</v>
      </c>
      <c r="R27" s="227" t="e">
        <f>IF(AND('Mapa final'!#REF!="Media",'Mapa final'!#REF!="Menor"),CONCATENATE("R2C",'Mapa final'!#REF!),"")</f>
        <v>#REF!</v>
      </c>
      <c r="S27" s="227" t="e">
        <f>IF(AND('Mapa final'!#REF!="Media",'Mapa final'!#REF!="Menor"),CONCATENATE("R2C",'Mapa final'!#REF!),"")</f>
        <v>#REF!</v>
      </c>
      <c r="T27" s="227" t="e">
        <f>IF(AND('Mapa final'!#REF!="Media",'Mapa final'!#REF!="Menor"),CONCATENATE("R2C",'Mapa final'!#REF!),"")</f>
        <v>#REF!</v>
      </c>
      <c r="U27" s="228" t="e">
        <f>IF(AND('Mapa final'!#REF!="Media",'Mapa final'!#REF!="Menor"),CONCATENATE("R2C",'Mapa final'!#REF!),"")</f>
        <v>#REF!</v>
      </c>
      <c r="V27" s="226" t="e">
        <f>IF(AND('Mapa final'!#REF!="Media",'Mapa final'!#REF!="Moderado"),CONCATENATE("R2C",'Mapa final'!#REF!),"")</f>
        <v>#REF!</v>
      </c>
      <c r="W27" s="227" t="e">
        <f>IF(AND('Mapa final'!#REF!="Media",'Mapa final'!#REF!="Moderado"),CONCATENATE("R2C",'Mapa final'!#REF!),"")</f>
        <v>#REF!</v>
      </c>
      <c r="X27" s="227" t="e">
        <f>IF(AND('Mapa final'!#REF!="Media",'Mapa final'!#REF!="Moderado"),CONCATENATE("R2C",'Mapa final'!#REF!),"")</f>
        <v>#REF!</v>
      </c>
      <c r="Y27" s="227" t="e">
        <f>IF(AND('Mapa final'!#REF!="Media",'Mapa final'!#REF!="Moderado"),CONCATENATE("R2C",'Mapa final'!#REF!),"")</f>
        <v>#REF!</v>
      </c>
      <c r="Z27" s="227" t="e">
        <f>IF(AND('Mapa final'!#REF!="Media",'Mapa final'!#REF!="Moderado"),CONCATENATE("R2C",'Mapa final'!#REF!),"")</f>
        <v>#REF!</v>
      </c>
      <c r="AA27" s="228" t="e">
        <f>IF(AND('Mapa final'!#REF!="Media",'Mapa final'!#REF!="Moderado"),CONCATENATE("R2C",'Mapa final'!#REF!),"")</f>
        <v>#REF!</v>
      </c>
      <c r="AB27" s="214" t="e">
        <f>IF(AND('Mapa final'!#REF!="Media",'Mapa final'!#REF!="Mayor"),CONCATENATE("R2C",'Mapa final'!#REF!),"")</f>
        <v>#REF!</v>
      </c>
      <c r="AC27" s="215" t="e">
        <f>IF(AND('Mapa final'!#REF!="Media",'Mapa final'!#REF!="Mayor"),CONCATENATE("R2C",'Mapa final'!#REF!),"")</f>
        <v>#REF!</v>
      </c>
      <c r="AD27" s="215" t="e">
        <f>IF(AND('Mapa final'!#REF!="Media",'Mapa final'!#REF!="Mayor"),CONCATENATE("R2C",'Mapa final'!#REF!),"")</f>
        <v>#REF!</v>
      </c>
      <c r="AE27" s="215" t="e">
        <f>IF(AND('Mapa final'!#REF!="Media",'Mapa final'!#REF!="Mayor"),CONCATENATE("R2C",'Mapa final'!#REF!),"")</f>
        <v>#REF!</v>
      </c>
      <c r="AF27" s="215" t="e">
        <f>IF(AND('Mapa final'!#REF!="Media",'Mapa final'!#REF!="Mayor"),CONCATENATE("R2C",'Mapa final'!#REF!),"")</f>
        <v>#REF!</v>
      </c>
      <c r="AG27" s="216" t="e">
        <f>IF(AND('Mapa final'!#REF!="Media",'Mapa final'!#REF!="Mayor"),CONCATENATE("R2C",'Mapa final'!#REF!),"")</f>
        <v>#REF!</v>
      </c>
      <c r="AH27" s="217" t="e">
        <f>IF(AND('Mapa final'!#REF!="Media",'Mapa final'!#REF!="Catastrófico"),CONCATENATE("R2C",'Mapa final'!#REF!),"")</f>
        <v>#REF!</v>
      </c>
      <c r="AI27" s="218" t="e">
        <f>IF(AND('Mapa final'!#REF!="Media",'Mapa final'!#REF!="Catastrófico"),CONCATENATE("R2C",'Mapa final'!#REF!),"")</f>
        <v>#REF!</v>
      </c>
      <c r="AJ27" s="218" t="e">
        <f>IF(AND('Mapa final'!#REF!="Media",'Mapa final'!#REF!="Catastrófico"),CONCATENATE("R2C",'Mapa final'!#REF!),"")</f>
        <v>#REF!</v>
      </c>
      <c r="AK27" s="218" t="e">
        <f>IF(AND('Mapa final'!#REF!="Media",'Mapa final'!#REF!="Catastrófico"),CONCATENATE("R2C",'Mapa final'!#REF!),"")</f>
        <v>#REF!</v>
      </c>
      <c r="AL27" s="218" t="e">
        <f>IF(AND('Mapa final'!#REF!="Media",'Mapa final'!#REF!="Catastrófico"),CONCATENATE("R2C",'Mapa final'!#REF!),"")</f>
        <v>#REF!</v>
      </c>
      <c r="AM27" s="219" t="e">
        <f>IF(AND('Mapa final'!#REF!="Media",'Mapa final'!#REF!="Catastrófico"),CONCATENATE("R2C",'Mapa final'!#REF!),"")</f>
        <v>#REF!</v>
      </c>
      <c r="AN27" s="1"/>
      <c r="AO27" s="454"/>
      <c r="AP27" s="318"/>
      <c r="AQ27" s="318"/>
      <c r="AR27" s="318"/>
      <c r="AS27" s="318"/>
      <c r="AT27" s="455"/>
      <c r="AU27" s="1"/>
      <c r="AV27" s="1"/>
      <c r="AW27" s="1"/>
      <c r="AX27" s="1"/>
      <c r="AY27" s="1"/>
      <c r="AZ27" s="1"/>
      <c r="BA27" s="1"/>
      <c r="BB27" s="1"/>
      <c r="BC27" s="1"/>
      <c r="BD27" s="1"/>
      <c r="BE27" s="1"/>
      <c r="BF27" s="1"/>
      <c r="BG27" s="1"/>
      <c r="BH27" s="1"/>
      <c r="BI27" s="1"/>
    </row>
    <row r="28" spans="1:61" ht="15" customHeight="1" x14ac:dyDescent="0.25">
      <c r="A28" s="1"/>
      <c r="B28" s="434"/>
      <c r="C28" s="318"/>
      <c r="D28" s="319"/>
      <c r="E28" s="330"/>
      <c r="F28" s="318"/>
      <c r="G28" s="318"/>
      <c r="H28" s="318"/>
      <c r="I28" s="319"/>
      <c r="J28" s="226" t="e">
        <f>IF(AND('Mapa final'!#REF!="Media",'Mapa final'!#REF!="Leve"),CONCATENATE("R3C",'Mapa final'!#REF!),"")</f>
        <v>#REF!</v>
      </c>
      <c r="K28" s="227" t="e">
        <f>IF(AND('Mapa final'!#REF!="Media",'Mapa final'!#REF!="Leve"),CONCATENATE("R3C",'Mapa final'!#REF!),"")</f>
        <v>#REF!</v>
      </c>
      <c r="L28" s="227" t="e">
        <f>IF(AND('Mapa final'!#REF!="Media",'Mapa final'!#REF!="Leve"),CONCATENATE("R3C",'Mapa final'!#REF!),"")</f>
        <v>#REF!</v>
      </c>
      <c r="M28" s="227" t="e">
        <f>IF(AND('Mapa final'!#REF!="Media",'Mapa final'!#REF!="Leve"),CONCATENATE("R3C",'Mapa final'!#REF!),"")</f>
        <v>#REF!</v>
      </c>
      <c r="N28" s="227" t="e">
        <f>IF(AND('Mapa final'!#REF!="Media",'Mapa final'!#REF!="Leve"),CONCATENATE("R3C",'Mapa final'!#REF!),"")</f>
        <v>#REF!</v>
      </c>
      <c r="O28" s="228" t="e">
        <f>IF(AND('Mapa final'!#REF!="Media",'Mapa final'!#REF!="Leve"),CONCATENATE("R3C",'Mapa final'!#REF!),"")</f>
        <v>#REF!</v>
      </c>
      <c r="P28" s="226" t="e">
        <f>IF(AND('Mapa final'!#REF!="Media",'Mapa final'!#REF!="Menor"),CONCATENATE("R3C",'Mapa final'!#REF!),"")</f>
        <v>#REF!</v>
      </c>
      <c r="Q28" s="227" t="e">
        <f>IF(AND('Mapa final'!#REF!="Media",'Mapa final'!#REF!="Menor"),CONCATENATE("R3C",'Mapa final'!#REF!),"")</f>
        <v>#REF!</v>
      </c>
      <c r="R28" s="227" t="e">
        <f>IF(AND('Mapa final'!#REF!="Media",'Mapa final'!#REF!="Menor"),CONCATENATE("R3C",'Mapa final'!#REF!),"")</f>
        <v>#REF!</v>
      </c>
      <c r="S28" s="227" t="e">
        <f>IF(AND('Mapa final'!#REF!="Media",'Mapa final'!#REF!="Menor"),CONCATENATE("R3C",'Mapa final'!#REF!),"")</f>
        <v>#REF!</v>
      </c>
      <c r="T28" s="227" t="e">
        <f>IF(AND('Mapa final'!#REF!="Media",'Mapa final'!#REF!="Menor"),CONCATENATE("R3C",'Mapa final'!#REF!),"")</f>
        <v>#REF!</v>
      </c>
      <c r="U28" s="228" t="e">
        <f>IF(AND('Mapa final'!#REF!="Media",'Mapa final'!#REF!="Menor"),CONCATENATE("R3C",'Mapa final'!#REF!),"")</f>
        <v>#REF!</v>
      </c>
      <c r="V28" s="226" t="e">
        <f>IF(AND('Mapa final'!#REF!="Media",'Mapa final'!#REF!="Moderado"),CONCATENATE("R3C",'Mapa final'!#REF!),"")</f>
        <v>#REF!</v>
      </c>
      <c r="W28" s="227" t="e">
        <f>IF(AND('Mapa final'!#REF!="Media",'Mapa final'!#REF!="Moderado"),CONCATENATE("R3C",'Mapa final'!#REF!),"")</f>
        <v>#REF!</v>
      </c>
      <c r="X28" s="227" t="e">
        <f>IF(AND('Mapa final'!#REF!="Media",'Mapa final'!#REF!="Moderado"),CONCATENATE("R3C",'Mapa final'!#REF!),"")</f>
        <v>#REF!</v>
      </c>
      <c r="Y28" s="227" t="e">
        <f>IF(AND('Mapa final'!#REF!="Media",'Mapa final'!#REF!="Moderado"),CONCATENATE("R3C",'Mapa final'!#REF!),"")</f>
        <v>#REF!</v>
      </c>
      <c r="Z28" s="227" t="e">
        <f>IF(AND('Mapa final'!#REF!="Media",'Mapa final'!#REF!="Moderado"),CONCATENATE("R3C",'Mapa final'!#REF!),"")</f>
        <v>#REF!</v>
      </c>
      <c r="AA28" s="228" t="e">
        <f>IF(AND('Mapa final'!#REF!="Media",'Mapa final'!#REF!="Moderado"),CONCATENATE("R3C",'Mapa final'!#REF!),"")</f>
        <v>#REF!</v>
      </c>
      <c r="AB28" s="214" t="e">
        <f>IF(AND('Mapa final'!#REF!="Media",'Mapa final'!#REF!="Mayor"),CONCATENATE("R3C",'Mapa final'!#REF!),"")</f>
        <v>#REF!</v>
      </c>
      <c r="AC28" s="215" t="e">
        <f>IF(AND('Mapa final'!#REF!="Media",'Mapa final'!#REF!="Mayor"),CONCATENATE("R3C",'Mapa final'!#REF!),"")</f>
        <v>#REF!</v>
      </c>
      <c r="AD28" s="215" t="e">
        <f>IF(AND('Mapa final'!#REF!="Media",'Mapa final'!#REF!="Mayor"),CONCATENATE("R3C",'Mapa final'!#REF!),"")</f>
        <v>#REF!</v>
      </c>
      <c r="AE28" s="215" t="e">
        <f>IF(AND('Mapa final'!#REF!="Media",'Mapa final'!#REF!="Mayor"),CONCATENATE("R3C",'Mapa final'!#REF!),"")</f>
        <v>#REF!</v>
      </c>
      <c r="AF28" s="215" t="e">
        <f>IF(AND('Mapa final'!#REF!="Media",'Mapa final'!#REF!="Mayor"),CONCATENATE("R3C",'Mapa final'!#REF!),"")</f>
        <v>#REF!</v>
      </c>
      <c r="AG28" s="216" t="e">
        <f>IF(AND('Mapa final'!#REF!="Media",'Mapa final'!#REF!="Mayor"),CONCATENATE("R3C",'Mapa final'!#REF!),"")</f>
        <v>#REF!</v>
      </c>
      <c r="AH28" s="217" t="e">
        <f>IF(AND('Mapa final'!#REF!="Media",'Mapa final'!#REF!="Catastrófico"),CONCATENATE("R3C",'Mapa final'!#REF!),"")</f>
        <v>#REF!</v>
      </c>
      <c r="AI28" s="218" t="e">
        <f>IF(AND('Mapa final'!#REF!="Media",'Mapa final'!#REF!="Catastrófico"),CONCATENATE("R3C",'Mapa final'!#REF!),"")</f>
        <v>#REF!</v>
      </c>
      <c r="AJ28" s="218" t="e">
        <f>IF(AND('Mapa final'!#REF!="Media",'Mapa final'!#REF!="Catastrófico"),CONCATENATE("R3C",'Mapa final'!#REF!),"")</f>
        <v>#REF!</v>
      </c>
      <c r="AK28" s="218" t="e">
        <f>IF(AND('Mapa final'!#REF!="Media",'Mapa final'!#REF!="Catastrófico"),CONCATENATE("R3C",'Mapa final'!#REF!),"")</f>
        <v>#REF!</v>
      </c>
      <c r="AL28" s="218" t="e">
        <f>IF(AND('Mapa final'!#REF!="Media",'Mapa final'!#REF!="Catastrófico"),CONCATENATE("R3C",'Mapa final'!#REF!),"")</f>
        <v>#REF!</v>
      </c>
      <c r="AM28" s="219" t="e">
        <f>IF(AND('Mapa final'!#REF!="Media",'Mapa final'!#REF!="Catastrófico"),CONCATENATE("R3C",'Mapa final'!#REF!),"")</f>
        <v>#REF!</v>
      </c>
      <c r="AN28" s="1"/>
      <c r="AO28" s="454"/>
      <c r="AP28" s="318"/>
      <c r="AQ28" s="318"/>
      <c r="AR28" s="318"/>
      <c r="AS28" s="318"/>
      <c r="AT28" s="455"/>
      <c r="AU28" s="1"/>
      <c r="AV28" s="1"/>
      <c r="AW28" s="1"/>
      <c r="AX28" s="1"/>
      <c r="AY28" s="1"/>
      <c r="AZ28" s="1"/>
      <c r="BA28" s="1"/>
      <c r="BB28" s="1"/>
      <c r="BC28" s="1"/>
      <c r="BD28" s="1"/>
      <c r="BE28" s="1"/>
      <c r="BF28" s="1"/>
      <c r="BG28" s="1"/>
      <c r="BH28" s="1"/>
      <c r="BI28" s="1"/>
    </row>
    <row r="29" spans="1:61" ht="15" customHeight="1" x14ac:dyDescent="0.25">
      <c r="A29" s="1"/>
      <c r="B29" s="434"/>
      <c r="C29" s="318"/>
      <c r="D29" s="319"/>
      <c r="E29" s="330"/>
      <c r="F29" s="318"/>
      <c r="G29" s="318"/>
      <c r="H29" s="318"/>
      <c r="I29" s="319"/>
      <c r="J29" s="226" t="e">
        <f>IF(AND('Mapa final'!#REF!="Media",'Mapa final'!#REF!="Leve"),CONCATENATE("R4C",'Mapa final'!#REF!),"")</f>
        <v>#REF!</v>
      </c>
      <c r="K29" s="227" t="e">
        <f>IF(AND('Mapa final'!#REF!="Media",'Mapa final'!#REF!="Leve"),CONCATENATE("R4C",'Mapa final'!#REF!),"")</f>
        <v>#REF!</v>
      </c>
      <c r="L29" s="227" t="e">
        <f>IF(AND('Mapa final'!#REF!="Media",'Mapa final'!#REF!="Leve"),CONCATENATE("R4C",'Mapa final'!#REF!),"")</f>
        <v>#REF!</v>
      </c>
      <c r="M29" s="227" t="e">
        <f>IF(AND('Mapa final'!#REF!="Media",'Mapa final'!#REF!="Leve"),CONCATENATE("R4C",'Mapa final'!#REF!),"")</f>
        <v>#REF!</v>
      </c>
      <c r="N29" s="227" t="e">
        <f>IF(AND('Mapa final'!#REF!="Media",'Mapa final'!#REF!="Leve"),CONCATENATE("R4C",'Mapa final'!#REF!),"")</f>
        <v>#REF!</v>
      </c>
      <c r="O29" s="228" t="e">
        <f>IF(AND('Mapa final'!#REF!="Media",'Mapa final'!#REF!="Leve"),CONCATENATE("R4C",'Mapa final'!#REF!),"")</f>
        <v>#REF!</v>
      </c>
      <c r="P29" s="226" t="e">
        <f>IF(AND('Mapa final'!#REF!="Media",'Mapa final'!#REF!="Menor"),CONCATENATE("R4C",'Mapa final'!#REF!),"")</f>
        <v>#REF!</v>
      </c>
      <c r="Q29" s="227" t="e">
        <f>IF(AND('Mapa final'!#REF!="Media",'Mapa final'!#REF!="Menor"),CONCATENATE("R4C",'Mapa final'!#REF!),"")</f>
        <v>#REF!</v>
      </c>
      <c r="R29" s="227" t="e">
        <f>IF(AND('Mapa final'!#REF!="Media",'Mapa final'!#REF!="Menor"),CONCATENATE("R4C",'Mapa final'!#REF!),"")</f>
        <v>#REF!</v>
      </c>
      <c r="S29" s="227" t="e">
        <f>IF(AND('Mapa final'!#REF!="Media",'Mapa final'!#REF!="Menor"),CONCATENATE("R4C",'Mapa final'!#REF!),"")</f>
        <v>#REF!</v>
      </c>
      <c r="T29" s="227" t="e">
        <f>IF(AND('Mapa final'!#REF!="Media",'Mapa final'!#REF!="Menor"),CONCATENATE("R4C",'Mapa final'!#REF!),"")</f>
        <v>#REF!</v>
      </c>
      <c r="U29" s="228" t="e">
        <f>IF(AND('Mapa final'!#REF!="Media",'Mapa final'!#REF!="Menor"),CONCATENATE("R4C",'Mapa final'!#REF!),"")</f>
        <v>#REF!</v>
      </c>
      <c r="V29" s="226" t="e">
        <f>IF(AND('Mapa final'!#REF!="Media",'Mapa final'!#REF!="Moderado"),CONCATENATE("R4C",'Mapa final'!#REF!),"")</f>
        <v>#REF!</v>
      </c>
      <c r="W29" s="227" t="e">
        <f>IF(AND('Mapa final'!#REF!="Media",'Mapa final'!#REF!="Moderado"),CONCATENATE("R4C",'Mapa final'!#REF!),"")</f>
        <v>#REF!</v>
      </c>
      <c r="X29" s="227" t="e">
        <f>IF(AND('Mapa final'!#REF!="Media",'Mapa final'!#REF!="Moderado"),CONCATENATE("R4C",'Mapa final'!#REF!),"")</f>
        <v>#REF!</v>
      </c>
      <c r="Y29" s="227" t="e">
        <f>IF(AND('Mapa final'!#REF!="Media",'Mapa final'!#REF!="Moderado"),CONCATENATE("R4C",'Mapa final'!#REF!),"")</f>
        <v>#REF!</v>
      </c>
      <c r="Z29" s="227" t="e">
        <f>IF(AND('Mapa final'!#REF!="Media",'Mapa final'!#REF!="Moderado"),CONCATENATE("R4C",'Mapa final'!#REF!),"")</f>
        <v>#REF!</v>
      </c>
      <c r="AA29" s="228" t="e">
        <f>IF(AND('Mapa final'!#REF!="Media",'Mapa final'!#REF!="Moderado"),CONCATENATE("R4C",'Mapa final'!#REF!),"")</f>
        <v>#REF!</v>
      </c>
      <c r="AB29" s="214" t="e">
        <f>IF(AND('Mapa final'!#REF!="Media",'Mapa final'!#REF!="Mayor"),CONCATENATE("R4C",'Mapa final'!#REF!),"")</f>
        <v>#REF!</v>
      </c>
      <c r="AC29" s="215" t="e">
        <f>IF(AND('Mapa final'!#REF!="Media",'Mapa final'!#REF!="Mayor"),CONCATENATE("R4C",'Mapa final'!#REF!),"")</f>
        <v>#REF!</v>
      </c>
      <c r="AD29" s="215" t="e">
        <f>IF(AND('Mapa final'!#REF!="Media",'Mapa final'!#REF!="Mayor"),CONCATENATE("R4C",'Mapa final'!#REF!),"")</f>
        <v>#REF!</v>
      </c>
      <c r="AE29" s="215" t="e">
        <f>IF(AND('Mapa final'!#REF!="Media",'Mapa final'!#REF!="Mayor"),CONCATENATE("R4C",'Mapa final'!#REF!),"")</f>
        <v>#REF!</v>
      </c>
      <c r="AF29" s="215" t="e">
        <f>IF(AND('Mapa final'!#REF!="Media",'Mapa final'!#REF!="Mayor"),CONCATENATE("R4C",'Mapa final'!#REF!),"")</f>
        <v>#REF!</v>
      </c>
      <c r="AG29" s="216" t="e">
        <f>IF(AND('Mapa final'!#REF!="Media",'Mapa final'!#REF!="Mayor"),CONCATENATE("R4C",'Mapa final'!#REF!),"")</f>
        <v>#REF!</v>
      </c>
      <c r="AH29" s="217" t="e">
        <f>IF(AND('Mapa final'!#REF!="Media",'Mapa final'!#REF!="Catastrófico"),CONCATENATE("R4C",'Mapa final'!#REF!),"")</f>
        <v>#REF!</v>
      </c>
      <c r="AI29" s="218" t="e">
        <f>IF(AND('Mapa final'!#REF!="Media",'Mapa final'!#REF!="Catastrófico"),CONCATENATE("R4C",'Mapa final'!#REF!),"")</f>
        <v>#REF!</v>
      </c>
      <c r="AJ29" s="218" t="e">
        <f>IF(AND('Mapa final'!#REF!="Media",'Mapa final'!#REF!="Catastrófico"),CONCATENATE("R4C",'Mapa final'!#REF!),"")</f>
        <v>#REF!</v>
      </c>
      <c r="AK29" s="218" t="e">
        <f>IF(AND('Mapa final'!#REF!="Media",'Mapa final'!#REF!="Catastrófico"),CONCATENATE("R4C",'Mapa final'!#REF!),"")</f>
        <v>#REF!</v>
      </c>
      <c r="AL29" s="218" t="e">
        <f>IF(AND('Mapa final'!#REF!="Media",'Mapa final'!#REF!="Catastrófico"),CONCATENATE("R4C",'Mapa final'!#REF!),"")</f>
        <v>#REF!</v>
      </c>
      <c r="AM29" s="219" t="e">
        <f>IF(AND('Mapa final'!#REF!="Media",'Mapa final'!#REF!="Catastrófico"),CONCATENATE("R4C",'Mapa final'!#REF!),"")</f>
        <v>#REF!</v>
      </c>
      <c r="AN29" s="1"/>
      <c r="AO29" s="454"/>
      <c r="AP29" s="318"/>
      <c r="AQ29" s="318"/>
      <c r="AR29" s="318"/>
      <c r="AS29" s="318"/>
      <c r="AT29" s="455"/>
      <c r="AU29" s="1"/>
      <c r="AV29" s="1"/>
      <c r="AW29" s="1"/>
      <c r="AX29" s="1"/>
      <c r="AY29" s="1"/>
      <c r="AZ29" s="1"/>
      <c r="BA29" s="1"/>
      <c r="BB29" s="1"/>
      <c r="BC29" s="1"/>
      <c r="BD29" s="1"/>
      <c r="BE29" s="1"/>
      <c r="BF29" s="1"/>
      <c r="BG29" s="1"/>
      <c r="BH29" s="1"/>
      <c r="BI29" s="1"/>
    </row>
    <row r="30" spans="1:61" ht="15" customHeight="1" x14ac:dyDescent="0.25">
      <c r="A30" s="1"/>
      <c r="B30" s="434"/>
      <c r="C30" s="318"/>
      <c r="D30" s="319"/>
      <c r="E30" s="330"/>
      <c r="F30" s="318"/>
      <c r="G30" s="318"/>
      <c r="H30" s="318"/>
      <c r="I30" s="319"/>
      <c r="J30" s="226" t="e">
        <f>IF(AND('Mapa final'!#REF!="Media",'Mapa final'!#REF!="Leve"),CONCATENATE("R5C",'Mapa final'!#REF!),"")</f>
        <v>#REF!</v>
      </c>
      <c r="K30" s="227" t="e">
        <f>IF(AND('Mapa final'!#REF!="Media",'Mapa final'!#REF!="Leve"),CONCATENATE("R5C",'Mapa final'!#REF!),"")</f>
        <v>#REF!</v>
      </c>
      <c r="L30" s="227" t="e">
        <f>IF(AND('Mapa final'!#REF!="Media",'Mapa final'!#REF!="Leve"),CONCATENATE("R5C",'Mapa final'!#REF!),"")</f>
        <v>#REF!</v>
      </c>
      <c r="M30" s="227" t="e">
        <f>IF(AND('Mapa final'!#REF!="Media",'Mapa final'!#REF!="Leve"),CONCATENATE("R5C",'Mapa final'!#REF!),"")</f>
        <v>#REF!</v>
      </c>
      <c r="N30" s="227" t="e">
        <f>IF(AND('Mapa final'!#REF!="Media",'Mapa final'!#REF!="Leve"),CONCATENATE("R5C",'Mapa final'!#REF!),"")</f>
        <v>#REF!</v>
      </c>
      <c r="O30" s="228" t="e">
        <f>IF(AND('Mapa final'!#REF!="Media",'Mapa final'!#REF!="Leve"),CONCATENATE("R5C",'Mapa final'!#REF!),"")</f>
        <v>#REF!</v>
      </c>
      <c r="P30" s="226" t="e">
        <f>IF(AND('Mapa final'!#REF!="Media",'Mapa final'!#REF!="Menor"),CONCATENATE("R5C",'Mapa final'!#REF!),"")</f>
        <v>#REF!</v>
      </c>
      <c r="Q30" s="227" t="e">
        <f>IF(AND('Mapa final'!#REF!="Media",'Mapa final'!#REF!="Menor"),CONCATENATE("R5C",'Mapa final'!#REF!),"")</f>
        <v>#REF!</v>
      </c>
      <c r="R30" s="227" t="e">
        <f>IF(AND('Mapa final'!#REF!="Media",'Mapa final'!#REF!="Menor"),CONCATENATE("R5C",'Mapa final'!#REF!),"")</f>
        <v>#REF!</v>
      </c>
      <c r="S30" s="227" t="e">
        <f>IF(AND('Mapa final'!#REF!="Media",'Mapa final'!#REF!="Menor"),CONCATENATE("R5C",'Mapa final'!#REF!),"")</f>
        <v>#REF!</v>
      </c>
      <c r="T30" s="227" t="e">
        <f>IF(AND('Mapa final'!#REF!="Media",'Mapa final'!#REF!="Menor"),CONCATENATE("R5C",'Mapa final'!#REF!),"")</f>
        <v>#REF!</v>
      </c>
      <c r="U30" s="228" t="e">
        <f>IF(AND('Mapa final'!#REF!="Media",'Mapa final'!#REF!="Menor"),CONCATENATE("R5C",'Mapa final'!#REF!),"")</f>
        <v>#REF!</v>
      </c>
      <c r="V30" s="226" t="e">
        <f>IF(AND('Mapa final'!#REF!="Media",'Mapa final'!#REF!="Moderado"),CONCATENATE("R5C",'Mapa final'!#REF!),"")</f>
        <v>#REF!</v>
      </c>
      <c r="W30" s="227" t="e">
        <f>IF(AND('Mapa final'!#REF!="Media",'Mapa final'!#REF!="Moderado"),CONCATENATE("R5C",'Mapa final'!#REF!),"")</f>
        <v>#REF!</v>
      </c>
      <c r="X30" s="227" t="e">
        <f>IF(AND('Mapa final'!#REF!="Media",'Mapa final'!#REF!="Moderado"),CONCATENATE("R5C",'Mapa final'!#REF!),"")</f>
        <v>#REF!</v>
      </c>
      <c r="Y30" s="227" t="e">
        <f>IF(AND('Mapa final'!#REF!="Media",'Mapa final'!#REF!="Moderado"),CONCATENATE("R5C",'Mapa final'!#REF!),"")</f>
        <v>#REF!</v>
      </c>
      <c r="Z30" s="227" t="e">
        <f>IF(AND('Mapa final'!#REF!="Media",'Mapa final'!#REF!="Moderado"),CONCATENATE("R5C",'Mapa final'!#REF!),"")</f>
        <v>#REF!</v>
      </c>
      <c r="AA30" s="228" t="e">
        <f>IF(AND('Mapa final'!#REF!="Media",'Mapa final'!#REF!="Moderado"),CONCATENATE("R5C",'Mapa final'!#REF!),"")</f>
        <v>#REF!</v>
      </c>
      <c r="AB30" s="214" t="e">
        <f>IF(AND('Mapa final'!#REF!="Media",'Mapa final'!#REF!="Mayor"),CONCATENATE("R5C",'Mapa final'!#REF!),"")</f>
        <v>#REF!</v>
      </c>
      <c r="AC30" s="215" t="e">
        <f>IF(AND('Mapa final'!#REF!="Media",'Mapa final'!#REF!="Mayor"),CONCATENATE("R5C",'Mapa final'!#REF!),"")</f>
        <v>#REF!</v>
      </c>
      <c r="AD30" s="215" t="e">
        <f>IF(AND('Mapa final'!#REF!="Media",'Mapa final'!#REF!="Mayor"),CONCATENATE("R5C",'Mapa final'!#REF!),"")</f>
        <v>#REF!</v>
      </c>
      <c r="AE30" s="215" t="e">
        <f>IF(AND('Mapa final'!#REF!="Media",'Mapa final'!#REF!="Mayor"),CONCATENATE("R5C",'Mapa final'!#REF!),"")</f>
        <v>#REF!</v>
      </c>
      <c r="AF30" s="215" t="e">
        <f>IF(AND('Mapa final'!#REF!="Media",'Mapa final'!#REF!="Mayor"),CONCATENATE("R5C",'Mapa final'!#REF!),"")</f>
        <v>#REF!</v>
      </c>
      <c r="AG30" s="216" t="e">
        <f>IF(AND('Mapa final'!#REF!="Media",'Mapa final'!#REF!="Mayor"),CONCATENATE("R5C",'Mapa final'!#REF!),"")</f>
        <v>#REF!</v>
      </c>
      <c r="AH30" s="217" t="e">
        <f>IF(AND('Mapa final'!#REF!="Media",'Mapa final'!#REF!="Catastrófico"),CONCATENATE("R5C",'Mapa final'!#REF!),"")</f>
        <v>#REF!</v>
      </c>
      <c r="AI30" s="218" t="e">
        <f>IF(AND('Mapa final'!#REF!="Media",'Mapa final'!#REF!="Catastrófico"),CONCATENATE("R5C",'Mapa final'!#REF!),"")</f>
        <v>#REF!</v>
      </c>
      <c r="AJ30" s="218" t="e">
        <f>IF(AND('Mapa final'!#REF!="Media",'Mapa final'!#REF!="Catastrófico"),CONCATENATE("R5C",'Mapa final'!#REF!),"")</f>
        <v>#REF!</v>
      </c>
      <c r="AK30" s="218" t="e">
        <f>IF(AND('Mapa final'!#REF!="Media",'Mapa final'!#REF!="Catastrófico"),CONCATENATE("R5C",'Mapa final'!#REF!),"")</f>
        <v>#REF!</v>
      </c>
      <c r="AL30" s="218" t="e">
        <f>IF(AND('Mapa final'!#REF!="Media",'Mapa final'!#REF!="Catastrófico"),CONCATENATE("R5C",'Mapa final'!#REF!),"")</f>
        <v>#REF!</v>
      </c>
      <c r="AM30" s="219" t="e">
        <f>IF(AND('Mapa final'!#REF!="Media",'Mapa final'!#REF!="Catastrófico"),CONCATENATE("R5C",'Mapa final'!#REF!),"")</f>
        <v>#REF!</v>
      </c>
      <c r="AN30" s="1"/>
      <c r="AO30" s="454"/>
      <c r="AP30" s="318"/>
      <c r="AQ30" s="318"/>
      <c r="AR30" s="318"/>
      <c r="AS30" s="318"/>
      <c r="AT30" s="455"/>
      <c r="AU30" s="1"/>
      <c r="AV30" s="1"/>
      <c r="AW30" s="1"/>
      <c r="AX30" s="1"/>
      <c r="AY30" s="1"/>
      <c r="AZ30" s="1"/>
      <c r="BA30" s="1"/>
      <c r="BB30" s="1"/>
      <c r="BC30" s="1"/>
      <c r="BD30" s="1"/>
      <c r="BE30" s="1"/>
      <c r="BF30" s="1"/>
      <c r="BG30" s="1"/>
      <c r="BH30" s="1"/>
      <c r="BI30" s="1"/>
    </row>
    <row r="31" spans="1:61" ht="15" customHeight="1" x14ac:dyDescent="0.25">
      <c r="A31" s="1"/>
      <c r="B31" s="434"/>
      <c r="C31" s="318"/>
      <c r="D31" s="319"/>
      <c r="E31" s="330"/>
      <c r="F31" s="318"/>
      <c r="G31" s="318"/>
      <c r="H31" s="318"/>
      <c r="I31" s="319"/>
      <c r="J31" s="226" t="e">
        <f>IF(AND('Mapa final'!#REF!="Media",'Mapa final'!#REF!="Leve"),CONCATENATE("R6C",'Mapa final'!#REF!),"")</f>
        <v>#REF!</v>
      </c>
      <c r="K31" s="227" t="e">
        <f>IF(AND('Mapa final'!#REF!="Media",'Mapa final'!#REF!="Leve"),CONCATENATE("R6C",'Mapa final'!#REF!),"")</f>
        <v>#REF!</v>
      </c>
      <c r="L31" s="227" t="e">
        <f>IF(AND('Mapa final'!#REF!="Media",'Mapa final'!#REF!="Leve"),CONCATENATE("R6C",'Mapa final'!#REF!),"")</f>
        <v>#REF!</v>
      </c>
      <c r="M31" s="227" t="e">
        <f>IF(AND('Mapa final'!#REF!="Media",'Mapa final'!#REF!="Leve"),CONCATENATE("R6C",'Mapa final'!#REF!),"")</f>
        <v>#REF!</v>
      </c>
      <c r="N31" s="227" t="e">
        <f>IF(AND('Mapa final'!#REF!="Media",'Mapa final'!#REF!="Leve"),CONCATENATE("R6C",'Mapa final'!#REF!),"")</f>
        <v>#REF!</v>
      </c>
      <c r="O31" s="228" t="e">
        <f>IF(AND('Mapa final'!#REF!="Media",'Mapa final'!#REF!="Leve"),CONCATENATE("R6C",'Mapa final'!#REF!),"")</f>
        <v>#REF!</v>
      </c>
      <c r="P31" s="226" t="e">
        <f>IF(AND('Mapa final'!#REF!="Media",'Mapa final'!#REF!="Menor"),CONCATENATE("R6C",'Mapa final'!#REF!),"")</f>
        <v>#REF!</v>
      </c>
      <c r="Q31" s="227" t="e">
        <f>IF(AND('Mapa final'!#REF!="Media",'Mapa final'!#REF!="Menor"),CONCATENATE("R6C",'Mapa final'!#REF!),"")</f>
        <v>#REF!</v>
      </c>
      <c r="R31" s="227" t="e">
        <f>IF(AND('Mapa final'!#REF!="Media",'Mapa final'!#REF!="Menor"),CONCATENATE("R6C",'Mapa final'!#REF!),"")</f>
        <v>#REF!</v>
      </c>
      <c r="S31" s="227" t="e">
        <f>IF(AND('Mapa final'!#REF!="Media",'Mapa final'!#REF!="Menor"),CONCATENATE("R6C",'Mapa final'!#REF!),"")</f>
        <v>#REF!</v>
      </c>
      <c r="T31" s="227" t="e">
        <f>IF(AND('Mapa final'!#REF!="Media",'Mapa final'!#REF!="Menor"),CONCATENATE("R6C",'Mapa final'!#REF!),"")</f>
        <v>#REF!</v>
      </c>
      <c r="U31" s="228" t="e">
        <f>IF(AND('Mapa final'!#REF!="Media",'Mapa final'!#REF!="Menor"),CONCATENATE("R6C",'Mapa final'!#REF!),"")</f>
        <v>#REF!</v>
      </c>
      <c r="V31" s="226" t="e">
        <f>IF(AND('Mapa final'!#REF!="Media",'Mapa final'!#REF!="Moderado"),CONCATENATE("R6C",'Mapa final'!#REF!),"")</f>
        <v>#REF!</v>
      </c>
      <c r="W31" s="227" t="e">
        <f>IF(AND('Mapa final'!#REF!="Media",'Mapa final'!#REF!="Moderado"),CONCATENATE("R6C",'Mapa final'!#REF!),"")</f>
        <v>#REF!</v>
      </c>
      <c r="X31" s="227" t="e">
        <f>IF(AND('Mapa final'!#REF!="Media",'Mapa final'!#REF!="Moderado"),CONCATENATE("R6C",'Mapa final'!#REF!),"")</f>
        <v>#REF!</v>
      </c>
      <c r="Y31" s="227" t="e">
        <f>IF(AND('Mapa final'!#REF!="Media",'Mapa final'!#REF!="Moderado"),CONCATENATE("R6C",'Mapa final'!#REF!),"")</f>
        <v>#REF!</v>
      </c>
      <c r="Z31" s="227" t="e">
        <f>IF(AND('Mapa final'!#REF!="Media",'Mapa final'!#REF!="Moderado"),CONCATENATE("R6C",'Mapa final'!#REF!),"")</f>
        <v>#REF!</v>
      </c>
      <c r="AA31" s="228" t="e">
        <f>IF(AND('Mapa final'!#REF!="Media",'Mapa final'!#REF!="Moderado"),CONCATENATE("R6C",'Mapa final'!#REF!),"")</f>
        <v>#REF!</v>
      </c>
      <c r="AB31" s="214" t="e">
        <f>IF(AND('Mapa final'!#REF!="Media",'Mapa final'!#REF!="Mayor"),CONCATENATE("R6C",'Mapa final'!#REF!),"")</f>
        <v>#REF!</v>
      </c>
      <c r="AC31" s="215" t="e">
        <f>IF(AND('Mapa final'!#REF!="Media",'Mapa final'!#REF!="Mayor"),CONCATENATE("R6C",'Mapa final'!#REF!),"")</f>
        <v>#REF!</v>
      </c>
      <c r="AD31" s="215" t="e">
        <f>IF(AND('Mapa final'!#REF!="Media",'Mapa final'!#REF!="Mayor"),CONCATENATE("R6C",'Mapa final'!#REF!),"")</f>
        <v>#REF!</v>
      </c>
      <c r="AE31" s="215" t="e">
        <f>IF(AND('Mapa final'!#REF!="Media",'Mapa final'!#REF!="Mayor"),CONCATENATE("R6C",'Mapa final'!#REF!),"")</f>
        <v>#REF!</v>
      </c>
      <c r="AF31" s="215" t="e">
        <f>IF(AND('Mapa final'!#REF!="Media",'Mapa final'!#REF!="Mayor"),CONCATENATE("R6C",'Mapa final'!#REF!),"")</f>
        <v>#REF!</v>
      </c>
      <c r="AG31" s="216" t="e">
        <f>IF(AND('Mapa final'!#REF!="Media",'Mapa final'!#REF!="Mayor"),CONCATENATE("R6C",'Mapa final'!#REF!),"")</f>
        <v>#REF!</v>
      </c>
      <c r="AH31" s="217" t="e">
        <f>IF(AND('Mapa final'!#REF!="Media",'Mapa final'!#REF!="Catastrófico"),CONCATENATE("R6C",'Mapa final'!#REF!),"")</f>
        <v>#REF!</v>
      </c>
      <c r="AI31" s="218" t="e">
        <f>IF(AND('Mapa final'!#REF!="Media",'Mapa final'!#REF!="Catastrófico"),CONCATENATE("R6C",'Mapa final'!#REF!),"")</f>
        <v>#REF!</v>
      </c>
      <c r="AJ31" s="218" t="e">
        <f>IF(AND('Mapa final'!#REF!="Media",'Mapa final'!#REF!="Catastrófico"),CONCATENATE("R6C",'Mapa final'!#REF!),"")</f>
        <v>#REF!</v>
      </c>
      <c r="AK31" s="218" t="e">
        <f>IF(AND('Mapa final'!#REF!="Media",'Mapa final'!#REF!="Catastrófico"),CONCATENATE("R6C",'Mapa final'!#REF!),"")</f>
        <v>#REF!</v>
      </c>
      <c r="AL31" s="218" t="e">
        <f>IF(AND('Mapa final'!#REF!="Media",'Mapa final'!#REF!="Catastrófico"),CONCATENATE("R6C",'Mapa final'!#REF!),"")</f>
        <v>#REF!</v>
      </c>
      <c r="AM31" s="219" t="e">
        <f>IF(AND('Mapa final'!#REF!="Media",'Mapa final'!#REF!="Catastrófico"),CONCATENATE("R6C",'Mapa final'!#REF!),"")</f>
        <v>#REF!</v>
      </c>
      <c r="AN31" s="1"/>
      <c r="AO31" s="454"/>
      <c r="AP31" s="318"/>
      <c r="AQ31" s="318"/>
      <c r="AR31" s="318"/>
      <c r="AS31" s="318"/>
      <c r="AT31" s="455"/>
      <c r="AU31" s="1"/>
      <c r="AV31" s="1"/>
      <c r="AW31" s="1"/>
      <c r="AX31" s="1"/>
      <c r="AY31" s="1"/>
      <c r="AZ31" s="1"/>
      <c r="BA31" s="1"/>
      <c r="BB31" s="1"/>
      <c r="BC31" s="1"/>
      <c r="BD31" s="1"/>
      <c r="BE31" s="1"/>
      <c r="BF31" s="1"/>
      <c r="BG31" s="1"/>
      <c r="BH31" s="1"/>
      <c r="BI31" s="1"/>
    </row>
    <row r="32" spans="1:61" ht="15" customHeight="1" x14ac:dyDescent="0.25">
      <c r="A32" s="1"/>
      <c r="B32" s="434"/>
      <c r="C32" s="318"/>
      <c r="D32" s="319"/>
      <c r="E32" s="330"/>
      <c r="F32" s="318"/>
      <c r="G32" s="318"/>
      <c r="H32" s="318"/>
      <c r="I32" s="319"/>
      <c r="J32" s="226" t="e">
        <f>IF(AND('Mapa final'!#REF!="Media",'Mapa final'!#REF!="Leve"),CONCATENATE("R7C",'Mapa final'!#REF!),"")</f>
        <v>#REF!</v>
      </c>
      <c r="K32" s="227" t="e">
        <f>IF(AND('Mapa final'!#REF!="Media",'Mapa final'!#REF!="Leve"),CONCATENATE("R7C",'Mapa final'!#REF!),"")</f>
        <v>#REF!</v>
      </c>
      <c r="L32" s="227" t="e">
        <f>IF(AND('Mapa final'!#REF!="Media",'Mapa final'!#REF!="Leve"),CONCATENATE("R7C",'Mapa final'!#REF!),"")</f>
        <v>#REF!</v>
      </c>
      <c r="M32" s="227" t="e">
        <f>IF(AND('Mapa final'!#REF!="Media",'Mapa final'!#REF!="Leve"),CONCATENATE("R7C",'Mapa final'!#REF!),"")</f>
        <v>#REF!</v>
      </c>
      <c r="N32" s="227" t="e">
        <f>IF(AND('Mapa final'!#REF!="Media",'Mapa final'!#REF!="Leve"),CONCATENATE("R7C",'Mapa final'!#REF!),"")</f>
        <v>#REF!</v>
      </c>
      <c r="O32" s="228" t="e">
        <f>IF(AND('Mapa final'!#REF!="Media",'Mapa final'!#REF!="Leve"),CONCATENATE("R7C",'Mapa final'!#REF!),"")</f>
        <v>#REF!</v>
      </c>
      <c r="P32" s="226" t="e">
        <f>IF(AND('Mapa final'!#REF!="Media",'Mapa final'!#REF!="Menor"),CONCATENATE("R7C",'Mapa final'!#REF!),"")</f>
        <v>#REF!</v>
      </c>
      <c r="Q32" s="227" t="e">
        <f>IF(AND('Mapa final'!#REF!="Media",'Mapa final'!#REF!="Menor"),CONCATENATE("R7C",'Mapa final'!#REF!),"")</f>
        <v>#REF!</v>
      </c>
      <c r="R32" s="227" t="e">
        <f>IF(AND('Mapa final'!#REF!="Media",'Mapa final'!#REF!="Menor"),CONCATENATE("R7C",'Mapa final'!#REF!),"")</f>
        <v>#REF!</v>
      </c>
      <c r="S32" s="227" t="e">
        <f>IF(AND('Mapa final'!#REF!="Media",'Mapa final'!#REF!="Menor"),CONCATENATE("R7C",'Mapa final'!#REF!),"")</f>
        <v>#REF!</v>
      </c>
      <c r="T32" s="227" t="e">
        <f>IF(AND('Mapa final'!#REF!="Media",'Mapa final'!#REF!="Menor"),CONCATENATE("R7C",'Mapa final'!#REF!),"")</f>
        <v>#REF!</v>
      </c>
      <c r="U32" s="228" t="e">
        <f>IF(AND('Mapa final'!#REF!="Media",'Mapa final'!#REF!="Menor"),CONCATENATE("R7C",'Mapa final'!#REF!),"")</f>
        <v>#REF!</v>
      </c>
      <c r="V32" s="226" t="e">
        <f>IF(AND('Mapa final'!#REF!="Media",'Mapa final'!#REF!="Moderado"),CONCATENATE("R7C",'Mapa final'!#REF!),"")</f>
        <v>#REF!</v>
      </c>
      <c r="W32" s="227" t="e">
        <f>IF(AND('Mapa final'!#REF!="Media",'Mapa final'!#REF!="Moderado"),CONCATENATE("R7C",'Mapa final'!#REF!),"")</f>
        <v>#REF!</v>
      </c>
      <c r="X32" s="227" t="e">
        <f>IF(AND('Mapa final'!#REF!="Media",'Mapa final'!#REF!="Moderado"),CONCATENATE("R7C",'Mapa final'!#REF!),"")</f>
        <v>#REF!</v>
      </c>
      <c r="Y32" s="227" t="e">
        <f>IF(AND('Mapa final'!#REF!="Media",'Mapa final'!#REF!="Moderado"),CONCATENATE("R7C",'Mapa final'!#REF!),"")</f>
        <v>#REF!</v>
      </c>
      <c r="Z32" s="227" t="e">
        <f>IF(AND('Mapa final'!#REF!="Media",'Mapa final'!#REF!="Moderado"),CONCATENATE("R7C",'Mapa final'!#REF!),"")</f>
        <v>#REF!</v>
      </c>
      <c r="AA32" s="228" t="e">
        <f>IF(AND('Mapa final'!#REF!="Media",'Mapa final'!#REF!="Moderado"),CONCATENATE("R7C",'Mapa final'!#REF!),"")</f>
        <v>#REF!</v>
      </c>
      <c r="AB32" s="214" t="e">
        <f>IF(AND('Mapa final'!#REF!="Media",'Mapa final'!#REF!="Mayor"),CONCATENATE("R7C",'Mapa final'!#REF!),"")</f>
        <v>#REF!</v>
      </c>
      <c r="AC32" s="215" t="e">
        <f>IF(AND('Mapa final'!#REF!="Media",'Mapa final'!#REF!="Mayor"),CONCATENATE("R7C",'Mapa final'!#REF!),"")</f>
        <v>#REF!</v>
      </c>
      <c r="AD32" s="215" t="e">
        <f>IF(AND('Mapa final'!#REF!="Media",'Mapa final'!#REF!="Mayor"),CONCATENATE("R7C",'Mapa final'!#REF!),"")</f>
        <v>#REF!</v>
      </c>
      <c r="AE32" s="215" t="e">
        <f>IF(AND('Mapa final'!#REF!="Media",'Mapa final'!#REF!="Mayor"),CONCATENATE("R7C",'Mapa final'!#REF!),"")</f>
        <v>#REF!</v>
      </c>
      <c r="AF32" s="215" t="e">
        <f>IF(AND('Mapa final'!#REF!="Media",'Mapa final'!#REF!="Mayor"),CONCATENATE("R7C",'Mapa final'!#REF!),"")</f>
        <v>#REF!</v>
      </c>
      <c r="AG32" s="216" t="e">
        <f>IF(AND('Mapa final'!#REF!="Media",'Mapa final'!#REF!="Mayor"),CONCATENATE("R7C",'Mapa final'!#REF!),"")</f>
        <v>#REF!</v>
      </c>
      <c r="AH32" s="217" t="e">
        <f>IF(AND('Mapa final'!#REF!="Media",'Mapa final'!#REF!="Catastrófico"),CONCATENATE("R7C",'Mapa final'!#REF!),"")</f>
        <v>#REF!</v>
      </c>
      <c r="AI32" s="218" t="e">
        <f>IF(AND('Mapa final'!#REF!="Media",'Mapa final'!#REF!="Catastrófico"),CONCATENATE("R7C",'Mapa final'!#REF!),"")</f>
        <v>#REF!</v>
      </c>
      <c r="AJ32" s="218" t="e">
        <f>IF(AND('Mapa final'!#REF!="Media",'Mapa final'!#REF!="Catastrófico"),CONCATENATE("R7C",'Mapa final'!#REF!),"")</f>
        <v>#REF!</v>
      </c>
      <c r="AK32" s="218" t="e">
        <f>IF(AND('Mapa final'!#REF!="Media",'Mapa final'!#REF!="Catastrófico"),CONCATENATE("R7C",'Mapa final'!#REF!),"")</f>
        <v>#REF!</v>
      </c>
      <c r="AL32" s="218" t="e">
        <f>IF(AND('Mapa final'!#REF!="Media",'Mapa final'!#REF!="Catastrófico"),CONCATENATE("R7C",'Mapa final'!#REF!),"")</f>
        <v>#REF!</v>
      </c>
      <c r="AM32" s="219" t="e">
        <f>IF(AND('Mapa final'!#REF!="Media",'Mapa final'!#REF!="Catastrófico"),CONCATENATE("R7C",'Mapa final'!#REF!),"")</f>
        <v>#REF!</v>
      </c>
      <c r="AN32" s="1"/>
      <c r="AO32" s="454"/>
      <c r="AP32" s="318"/>
      <c r="AQ32" s="318"/>
      <c r="AR32" s="318"/>
      <c r="AS32" s="318"/>
      <c r="AT32" s="455"/>
      <c r="AU32" s="1"/>
      <c r="AV32" s="1"/>
      <c r="AW32" s="1"/>
      <c r="AX32" s="1"/>
      <c r="AY32" s="1"/>
      <c r="AZ32" s="1"/>
      <c r="BA32" s="1"/>
      <c r="BB32" s="1"/>
      <c r="BC32" s="1"/>
      <c r="BD32" s="1"/>
      <c r="BE32" s="1"/>
      <c r="BF32" s="1"/>
      <c r="BG32" s="1"/>
      <c r="BH32" s="1"/>
      <c r="BI32" s="1"/>
    </row>
    <row r="33" spans="1:61" ht="15" customHeight="1" x14ac:dyDescent="0.25">
      <c r="A33" s="1"/>
      <c r="B33" s="434"/>
      <c r="C33" s="318"/>
      <c r="D33" s="319"/>
      <c r="E33" s="330"/>
      <c r="F33" s="318"/>
      <c r="G33" s="318"/>
      <c r="H33" s="318"/>
      <c r="I33" s="319"/>
      <c r="J33" s="226" t="e">
        <f>IF(AND('Mapa final'!#REF!="Media",'Mapa final'!#REF!="Leve"),CONCATENATE("R8C",'Mapa final'!#REF!),"")</f>
        <v>#REF!</v>
      </c>
      <c r="K33" s="227" t="e">
        <f>IF(AND('Mapa final'!#REF!="Media",'Mapa final'!#REF!="Leve"),CONCATENATE("R8C",'Mapa final'!#REF!),"")</f>
        <v>#REF!</v>
      </c>
      <c r="L33" s="227" t="e">
        <f>IF(AND('Mapa final'!#REF!="Media",'Mapa final'!#REF!="Leve"),CONCATENATE("R8C",'Mapa final'!#REF!),"")</f>
        <v>#REF!</v>
      </c>
      <c r="M33" s="227" t="e">
        <f>IF(AND('Mapa final'!#REF!="Media",'Mapa final'!#REF!="Leve"),CONCATENATE("R8C",'Mapa final'!#REF!),"")</f>
        <v>#REF!</v>
      </c>
      <c r="N33" s="227" t="e">
        <f>IF(AND('Mapa final'!#REF!="Media",'Mapa final'!#REF!="Leve"),CONCATENATE("R8C",'Mapa final'!#REF!),"")</f>
        <v>#REF!</v>
      </c>
      <c r="O33" s="228" t="e">
        <f>IF(AND('Mapa final'!#REF!="Media",'Mapa final'!#REF!="Leve"),CONCATENATE("R8C",'Mapa final'!#REF!),"")</f>
        <v>#REF!</v>
      </c>
      <c r="P33" s="226" t="e">
        <f>IF(AND('Mapa final'!#REF!="Media",'Mapa final'!#REF!="Menor"),CONCATENATE("R8C",'Mapa final'!#REF!),"")</f>
        <v>#REF!</v>
      </c>
      <c r="Q33" s="227" t="e">
        <f>IF(AND('Mapa final'!#REF!="Media",'Mapa final'!#REF!="Menor"),CONCATENATE("R8C",'Mapa final'!#REF!),"")</f>
        <v>#REF!</v>
      </c>
      <c r="R33" s="227" t="e">
        <f>IF(AND('Mapa final'!#REF!="Media",'Mapa final'!#REF!="Menor"),CONCATENATE("R8C",'Mapa final'!#REF!),"")</f>
        <v>#REF!</v>
      </c>
      <c r="S33" s="227" t="e">
        <f>IF(AND('Mapa final'!#REF!="Media",'Mapa final'!#REF!="Menor"),CONCATENATE("R8C",'Mapa final'!#REF!),"")</f>
        <v>#REF!</v>
      </c>
      <c r="T33" s="227" t="e">
        <f>IF(AND('Mapa final'!#REF!="Media",'Mapa final'!#REF!="Menor"),CONCATENATE("R8C",'Mapa final'!#REF!),"")</f>
        <v>#REF!</v>
      </c>
      <c r="U33" s="228" t="e">
        <f>IF(AND('Mapa final'!#REF!="Media",'Mapa final'!#REF!="Menor"),CONCATENATE("R8C",'Mapa final'!#REF!),"")</f>
        <v>#REF!</v>
      </c>
      <c r="V33" s="226" t="e">
        <f>IF(AND('Mapa final'!#REF!="Media",'Mapa final'!#REF!="Moderado"),CONCATENATE("R8C",'Mapa final'!#REF!),"")</f>
        <v>#REF!</v>
      </c>
      <c r="W33" s="227" t="e">
        <f>IF(AND('Mapa final'!#REF!="Media",'Mapa final'!#REF!="Moderado"),CONCATENATE("R8C",'Mapa final'!#REF!),"")</f>
        <v>#REF!</v>
      </c>
      <c r="X33" s="227" t="e">
        <f>IF(AND('Mapa final'!#REF!="Media",'Mapa final'!#REF!="Moderado"),CONCATENATE("R8C",'Mapa final'!#REF!),"")</f>
        <v>#REF!</v>
      </c>
      <c r="Y33" s="227" t="e">
        <f>IF(AND('Mapa final'!#REF!="Media",'Mapa final'!#REF!="Moderado"),CONCATENATE("R8C",'Mapa final'!#REF!),"")</f>
        <v>#REF!</v>
      </c>
      <c r="Z33" s="227" t="e">
        <f>IF(AND('Mapa final'!#REF!="Media",'Mapa final'!#REF!="Moderado"),CONCATENATE("R8C",'Mapa final'!#REF!),"")</f>
        <v>#REF!</v>
      </c>
      <c r="AA33" s="228" t="e">
        <f>IF(AND('Mapa final'!#REF!="Media",'Mapa final'!#REF!="Moderado"),CONCATENATE("R8C",'Mapa final'!#REF!),"")</f>
        <v>#REF!</v>
      </c>
      <c r="AB33" s="214" t="e">
        <f>IF(AND('Mapa final'!#REF!="Media",'Mapa final'!#REF!="Mayor"),CONCATENATE("R8C",'Mapa final'!#REF!),"")</f>
        <v>#REF!</v>
      </c>
      <c r="AC33" s="215" t="e">
        <f>IF(AND('Mapa final'!#REF!="Media",'Mapa final'!#REF!="Mayor"),CONCATENATE("R8C",'Mapa final'!#REF!),"")</f>
        <v>#REF!</v>
      </c>
      <c r="AD33" s="215" t="e">
        <f>IF(AND('Mapa final'!#REF!="Media",'Mapa final'!#REF!="Mayor"),CONCATENATE("R8C",'Mapa final'!#REF!),"")</f>
        <v>#REF!</v>
      </c>
      <c r="AE33" s="215" t="e">
        <f>IF(AND('Mapa final'!#REF!="Media",'Mapa final'!#REF!="Mayor"),CONCATENATE("R8C",'Mapa final'!#REF!),"")</f>
        <v>#REF!</v>
      </c>
      <c r="AF33" s="215" t="e">
        <f>IF(AND('Mapa final'!#REF!="Media",'Mapa final'!#REF!="Mayor"),CONCATENATE("R8C",'Mapa final'!#REF!),"")</f>
        <v>#REF!</v>
      </c>
      <c r="AG33" s="216" t="e">
        <f>IF(AND('Mapa final'!#REF!="Media",'Mapa final'!#REF!="Mayor"),CONCATENATE("R8C",'Mapa final'!#REF!),"")</f>
        <v>#REF!</v>
      </c>
      <c r="AH33" s="217" t="e">
        <f>IF(AND('Mapa final'!#REF!="Media",'Mapa final'!#REF!="Catastrófico"),CONCATENATE("R8C",'Mapa final'!#REF!),"")</f>
        <v>#REF!</v>
      </c>
      <c r="AI33" s="218" t="e">
        <f>IF(AND('Mapa final'!#REF!="Media",'Mapa final'!#REF!="Catastrófico"),CONCATENATE("R8C",'Mapa final'!#REF!),"")</f>
        <v>#REF!</v>
      </c>
      <c r="AJ33" s="218" t="e">
        <f>IF(AND('Mapa final'!#REF!="Media",'Mapa final'!#REF!="Catastrófico"),CONCATENATE("R8C",'Mapa final'!#REF!),"")</f>
        <v>#REF!</v>
      </c>
      <c r="AK33" s="218" t="e">
        <f>IF(AND('Mapa final'!#REF!="Media",'Mapa final'!#REF!="Catastrófico"),CONCATENATE("R8C",'Mapa final'!#REF!),"")</f>
        <v>#REF!</v>
      </c>
      <c r="AL33" s="218" t="e">
        <f>IF(AND('Mapa final'!#REF!="Media",'Mapa final'!#REF!="Catastrófico"),CONCATENATE("R8C",'Mapa final'!#REF!),"")</f>
        <v>#REF!</v>
      </c>
      <c r="AM33" s="219" t="e">
        <f>IF(AND('Mapa final'!#REF!="Media",'Mapa final'!#REF!="Catastrófico"),CONCATENATE("R8C",'Mapa final'!#REF!),"")</f>
        <v>#REF!</v>
      </c>
      <c r="AN33" s="1"/>
      <c r="AO33" s="454"/>
      <c r="AP33" s="318"/>
      <c r="AQ33" s="318"/>
      <c r="AR33" s="318"/>
      <c r="AS33" s="318"/>
      <c r="AT33" s="455"/>
      <c r="AU33" s="1"/>
      <c r="AV33" s="1"/>
      <c r="AW33" s="1"/>
      <c r="AX33" s="1"/>
      <c r="AY33" s="1"/>
      <c r="AZ33" s="1"/>
      <c r="BA33" s="1"/>
      <c r="BB33" s="1"/>
      <c r="BC33" s="1"/>
      <c r="BD33" s="1"/>
      <c r="BE33" s="1"/>
      <c r="BF33" s="1"/>
      <c r="BG33" s="1"/>
      <c r="BH33" s="1"/>
      <c r="BI33" s="1"/>
    </row>
    <row r="34" spans="1:61" ht="15" customHeight="1" x14ac:dyDescent="0.25">
      <c r="A34" s="1"/>
      <c r="B34" s="434"/>
      <c r="C34" s="318"/>
      <c r="D34" s="319"/>
      <c r="E34" s="330"/>
      <c r="F34" s="318"/>
      <c r="G34" s="318"/>
      <c r="H34" s="318"/>
      <c r="I34" s="319"/>
      <c r="J34" s="226" t="e">
        <f>IF(AND('Mapa final'!#REF!="Media",'Mapa final'!#REF!="Leve"),CONCATENATE("R9C",'Mapa final'!#REF!),"")</f>
        <v>#REF!</v>
      </c>
      <c r="K34" s="227" t="e">
        <f>IF(AND('Mapa final'!#REF!="Media",'Mapa final'!#REF!="Leve"),CONCATENATE("R9C",'Mapa final'!#REF!),"")</f>
        <v>#REF!</v>
      </c>
      <c r="L34" s="227" t="e">
        <f>IF(AND('Mapa final'!#REF!="Media",'Mapa final'!#REF!="Leve"),CONCATENATE("R9C",'Mapa final'!#REF!),"")</f>
        <v>#REF!</v>
      </c>
      <c r="M34" s="227" t="e">
        <f>IF(AND('Mapa final'!#REF!="Media",'Mapa final'!#REF!="Leve"),CONCATENATE("R9C",'Mapa final'!#REF!),"")</f>
        <v>#REF!</v>
      </c>
      <c r="N34" s="227" t="e">
        <f>IF(AND('Mapa final'!#REF!="Media",'Mapa final'!#REF!="Leve"),CONCATENATE("R9C",'Mapa final'!#REF!),"")</f>
        <v>#REF!</v>
      </c>
      <c r="O34" s="228" t="e">
        <f>IF(AND('Mapa final'!#REF!="Media",'Mapa final'!#REF!="Leve"),CONCATENATE("R9C",'Mapa final'!#REF!),"")</f>
        <v>#REF!</v>
      </c>
      <c r="P34" s="226" t="e">
        <f>IF(AND('Mapa final'!#REF!="Media",'Mapa final'!#REF!="Menor"),CONCATENATE("R9C",'Mapa final'!#REF!),"")</f>
        <v>#REF!</v>
      </c>
      <c r="Q34" s="227" t="e">
        <f>IF(AND('Mapa final'!#REF!="Media",'Mapa final'!#REF!="Menor"),CONCATENATE("R9C",'Mapa final'!#REF!),"")</f>
        <v>#REF!</v>
      </c>
      <c r="R34" s="227" t="e">
        <f>IF(AND('Mapa final'!#REF!="Media",'Mapa final'!#REF!="Menor"),CONCATENATE("R9C",'Mapa final'!#REF!),"")</f>
        <v>#REF!</v>
      </c>
      <c r="S34" s="227" t="e">
        <f>IF(AND('Mapa final'!#REF!="Media",'Mapa final'!#REF!="Menor"),CONCATENATE("R9C",'Mapa final'!#REF!),"")</f>
        <v>#REF!</v>
      </c>
      <c r="T34" s="227" t="e">
        <f>IF(AND('Mapa final'!#REF!="Media",'Mapa final'!#REF!="Menor"),CONCATENATE("R9C",'Mapa final'!#REF!),"")</f>
        <v>#REF!</v>
      </c>
      <c r="U34" s="228" t="e">
        <f>IF(AND('Mapa final'!#REF!="Media",'Mapa final'!#REF!="Menor"),CONCATENATE("R9C",'Mapa final'!#REF!),"")</f>
        <v>#REF!</v>
      </c>
      <c r="V34" s="226" t="e">
        <f>IF(AND('Mapa final'!#REF!="Media",'Mapa final'!#REF!="Moderado"),CONCATENATE("R9C",'Mapa final'!#REF!),"")</f>
        <v>#REF!</v>
      </c>
      <c r="W34" s="227" t="e">
        <f>IF(AND('Mapa final'!#REF!="Media",'Mapa final'!#REF!="Moderado"),CONCATENATE("R9C",'Mapa final'!#REF!),"")</f>
        <v>#REF!</v>
      </c>
      <c r="X34" s="227" t="e">
        <f>IF(AND('Mapa final'!#REF!="Media",'Mapa final'!#REF!="Moderado"),CONCATENATE("R9C",'Mapa final'!#REF!),"")</f>
        <v>#REF!</v>
      </c>
      <c r="Y34" s="227" t="e">
        <f>IF(AND('Mapa final'!#REF!="Media",'Mapa final'!#REF!="Moderado"),CONCATENATE("R9C",'Mapa final'!#REF!),"")</f>
        <v>#REF!</v>
      </c>
      <c r="Z34" s="227" t="e">
        <f>IF(AND('Mapa final'!#REF!="Media",'Mapa final'!#REF!="Moderado"),CONCATENATE("R9C",'Mapa final'!#REF!),"")</f>
        <v>#REF!</v>
      </c>
      <c r="AA34" s="228" t="e">
        <f>IF(AND('Mapa final'!#REF!="Media",'Mapa final'!#REF!="Moderado"),CONCATENATE("R9C",'Mapa final'!#REF!),"")</f>
        <v>#REF!</v>
      </c>
      <c r="AB34" s="214" t="e">
        <f>IF(AND('Mapa final'!#REF!="Media",'Mapa final'!#REF!="Mayor"),CONCATENATE("R9C",'Mapa final'!#REF!),"")</f>
        <v>#REF!</v>
      </c>
      <c r="AC34" s="215" t="e">
        <f>IF(AND('Mapa final'!#REF!="Media",'Mapa final'!#REF!="Mayor"),CONCATENATE("R9C",'Mapa final'!#REF!),"")</f>
        <v>#REF!</v>
      </c>
      <c r="AD34" s="215" t="e">
        <f>IF(AND('Mapa final'!#REF!="Media",'Mapa final'!#REF!="Mayor"),CONCATENATE("R9C",'Mapa final'!#REF!),"")</f>
        <v>#REF!</v>
      </c>
      <c r="AE34" s="215" t="e">
        <f>IF(AND('Mapa final'!#REF!="Media",'Mapa final'!#REF!="Mayor"),CONCATENATE("R9C",'Mapa final'!#REF!),"")</f>
        <v>#REF!</v>
      </c>
      <c r="AF34" s="215" t="e">
        <f>IF(AND('Mapa final'!#REF!="Media",'Mapa final'!#REF!="Mayor"),CONCATENATE("R9C",'Mapa final'!#REF!),"")</f>
        <v>#REF!</v>
      </c>
      <c r="AG34" s="216" t="e">
        <f>IF(AND('Mapa final'!#REF!="Media",'Mapa final'!#REF!="Mayor"),CONCATENATE("R9C",'Mapa final'!#REF!),"")</f>
        <v>#REF!</v>
      </c>
      <c r="AH34" s="217" t="e">
        <f>IF(AND('Mapa final'!#REF!="Media",'Mapa final'!#REF!="Catastrófico"),CONCATENATE("R9C",'Mapa final'!#REF!),"")</f>
        <v>#REF!</v>
      </c>
      <c r="AI34" s="218" t="e">
        <f>IF(AND('Mapa final'!#REF!="Media",'Mapa final'!#REF!="Catastrófico"),CONCATENATE("R9C",'Mapa final'!#REF!),"")</f>
        <v>#REF!</v>
      </c>
      <c r="AJ34" s="218" t="e">
        <f>IF(AND('Mapa final'!#REF!="Media",'Mapa final'!#REF!="Catastrófico"),CONCATENATE("R9C",'Mapa final'!#REF!),"")</f>
        <v>#REF!</v>
      </c>
      <c r="AK34" s="218" t="e">
        <f>IF(AND('Mapa final'!#REF!="Media",'Mapa final'!#REF!="Catastrófico"),CONCATENATE("R9C",'Mapa final'!#REF!),"")</f>
        <v>#REF!</v>
      </c>
      <c r="AL34" s="218" t="e">
        <f>IF(AND('Mapa final'!#REF!="Media",'Mapa final'!#REF!="Catastrófico"),CONCATENATE("R9C",'Mapa final'!#REF!),"")</f>
        <v>#REF!</v>
      </c>
      <c r="AM34" s="219" t="e">
        <f>IF(AND('Mapa final'!#REF!="Media",'Mapa final'!#REF!="Catastrófico"),CONCATENATE("R9C",'Mapa final'!#REF!),"")</f>
        <v>#REF!</v>
      </c>
      <c r="AN34" s="1"/>
      <c r="AO34" s="454"/>
      <c r="AP34" s="318"/>
      <c r="AQ34" s="318"/>
      <c r="AR34" s="318"/>
      <c r="AS34" s="318"/>
      <c r="AT34" s="455"/>
      <c r="AU34" s="1"/>
      <c r="AV34" s="1"/>
      <c r="AW34" s="1"/>
      <c r="AX34" s="1"/>
      <c r="AY34" s="1"/>
      <c r="AZ34" s="1"/>
      <c r="BA34" s="1"/>
      <c r="BB34" s="1"/>
      <c r="BC34" s="1"/>
      <c r="BD34" s="1"/>
      <c r="BE34" s="1"/>
      <c r="BF34" s="1"/>
      <c r="BG34" s="1"/>
      <c r="BH34" s="1"/>
      <c r="BI34" s="1"/>
    </row>
    <row r="35" spans="1:61" ht="15.75" customHeight="1" x14ac:dyDescent="0.25">
      <c r="A35" s="1"/>
      <c r="B35" s="434"/>
      <c r="C35" s="318"/>
      <c r="D35" s="319"/>
      <c r="E35" s="424"/>
      <c r="F35" s="425"/>
      <c r="G35" s="425"/>
      <c r="H35" s="425"/>
      <c r="I35" s="427"/>
      <c r="J35" s="226" t="e">
        <f>IF(AND('Mapa final'!#REF!="Media",'Mapa final'!#REF!="Leve"),CONCATENATE("R10C",'Mapa final'!#REF!),"")</f>
        <v>#REF!</v>
      </c>
      <c r="K35" s="227" t="e">
        <f>IF(AND('Mapa final'!#REF!="Media",'Mapa final'!#REF!="Leve"),CONCATENATE("R10C",'Mapa final'!#REF!),"")</f>
        <v>#REF!</v>
      </c>
      <c r="L35" s="227" t="e">
        <f>IF(AND('Mapa final'!#REF!="Media",'Mapa final'!#REF!="Leve"),CONCATENATE("R10C",'Mapa final'!#REF!),"")</f>
        <v>#REF!</v>
      </c>
      <c r="M35" s="227" t="e">
        <f>IF(AND('Mapa final'!#REF!="Media",'Mapa final'!#REF!="Leve"),CONCATENATE("R10C",'Mapa final'!#REF!),"")</f>
        <v>#REF!</v>
      </c>
      <c r="N35" s="227" t="e">
        <f>IF(AND('Mapa final'!#REF!="Media",'Mapa final'!#REF!="Leve"),CONCATENATE("R10C",'Mapa final'!#REF!),"")</f>
        <v>#REF!</v>
      </c>
      <c r="O35" s="228" t="e">
        <f>IF(AND('Mapa final'!#REF!="Media",'Mapa final'!#REF!="Leve"),CONCATENATE("R10C",'Mapa final'!#REF!),"")</f>
        <v>#REF!</v>
      </c>
      <c r="P35" s="226" t="e">
        <f>IF(AND('Mapa final'!#REF!="Media",'Mapa final'!#REF!="Menor"),CONCATENATE("R10C",'Mapa final'!#REF!),"")</f>
        <v>#REF!</v>
      </c>
      <c r="Q35" s="227" t="e">
        <f>IF(AND('Mapa final'!#REF!="Media",'Mapa final'!#REF!="Menor"),CONCATENATE("R10C",'Mapa final'!#REF!),"")</f>
        <v>#REF!</v>
      </c>
      <c r="R35" s="227" t="e">
        <f>IF(AND('Mapa final'!#REF!="Media",'Mapa final'!#REF!="Menor"),CONCATENATE("R10C",'Mapa final'!#REF!),"")</f>
        <v>#REF!</v>
      </c>
      <c r="S35" s="227" t="e">
        <f>IF(AND('Mapa final'!#REF!="Media",'Mapa final'!#REF!="Menor"),CONCATENATE("R10C",'Mapa final'!#REF!),"")</f>
        <v>#REF!</v>
      </c>
      <c r="T35" s="227" t="e">
        <f>IF(AND('Mapa final'!#REF!="Media",'Mapa final'!#REF!="Menor"),CONCATENATE("R10C",'Mapa final'!#REF!),"")</f>
        <v>#REF!</v>
      </c>
      <c r="U35" s="228" t="e">
        <f>IF(AND('Mapa final'!#REF!="Media",'Mapa final'!#REF!="Menor"),CONCATENATE("R10C",'Mapa final'!#REF!),"")</f>
        <v>#REF!</v>
      </c>
      <c r="V35" s="226" t="e">
        <f>IF(AND('Mapa final'!#REF!="Media",'Mapa final'!#REF!="Moderado"),CONCATENATE("R10C",'Mapa final'!#REF!),"")</f>
        <v>#REF!</v>
      </c>
      <c r="W35" s="227" t="e">
        <f>IF(AND('Mapa final'!#REF!="Media",'Mapa final'!#REF!="Moderado"),CONCATENATE("R10C",'Mapa final'!#REF!),"")</f>
        <v>#REF!</v>
      </c>
      <c r="X35" s="227" t="e">
        <f>IF(AND('Mapa final'!#REF!="Media",'Mapa final'!#REF!="Moderado"),CONCATENATE("R10C",'Mapa final'!#REF!),"")</f>
        <v>#REF!</v>
      </c>
      <c r="Y35" s="227" t="e">
        <f>IF(AND('Mapa final'!#REF!="Media",'Mapa final'!#REF!="Moderado"),CONCATENATE("R10C",'Mapa final'!#REF!),"")</f>
        <v>#REF!</v>
      </c>
      <c r="Z35" s="227" t="e">
        <f>IF(AND('Mapa final'!#REF!="Media",'Mapa final'!#REF!="Moderado"),CONCATENATE("R10C",'Mapa final'!#REF!),"")</f>
        <v>#REF!</v>
      </c>
      <c r="AA35" s="228" t="e">
        <f>IF(AND('Mapa final'!#REF!="Media",'Mapa final'!#REF!="Moderado"),CONCATENATE("R10C",'Mapa final'!#REF!),"")</f>
        <v>#REF!</v>
      </c>
      <c r="AB35" s="220" t="e">
        <f>IF(AND('Mapa final'!#REF!="Media",'Mapa final'!#REF!="Mayor"),CONCATENATE("R10C",'Mapa final'!#REF!),"")</f>
        <v>#REF!</v>
      </c>
      <c r="AC35" s="221" t="e">
        <f>IF(AND('Mapa final'!#REF!="Media",'Mapa final'!#REF!="Mayor"),CONCATENATE("R10C",'Mapa final'!#REF!),"")</f>
        <v>#REF!</v>
      </c>
      <c r="AD35" s="221" t="e">
        <f>IF(AND('Mapa final'!#REF!="Media",'Mapa final'!#REF!="Mayor"),CONCATENATE("R10C",'Mapa final'!#REF!),"")</f>
        <v>#REF!</v>
      </c>
      <c r="AE35" s="221" t="e">
        <f>IF(AND('Mapa final'!#REF!="Media",'Mapa final'!#REF!="Mayor"),CONCATENATE("R10C",'Mapa final'!#REF!),"")</f>
        <v>#REF!</v>
      </c>
      <c r="AF35" s="221" t="e">
        <f>IF(AND('Mapa final'!#REF!="Media",'Mapa final'!#REF!="Mayor"),CONCATENATE("R10C",'Mapa final'!#REF!),"")</f>
        <v>#REF!</v>
      </c>
      <c r="AG35" s="222" t="e">
        <f>IF(AND('Mapa final'!#REF!="Media",'Mapa final'!#REF!="Mayor"),CONCATENATE("R10C",'Mapa final'!#REF!),"")</f>
        <v>#REF!</v>
      </c>
      <c r="AH35" s="223" t="e">
        <f>IF(AND('Mapa final'!#REF!="Media",'Mapa final'!#REF!="Catastrófico"),CONCATENATE("R10C",'Mapa final'!#REF!),"")</f>
        <v>#REF!</v>
      </c>
      <c r="AI35" s="224" t="e">
        <f>IF(AND('Mapa final'!#REF!="Media",'Mapa final'!#REF!="Catastrófico"),CONCATENATE("R10C",'Mapa final'!#REF!),"")</f>
        <v>#REF!</v>
      </c>
      <c r="AJ35" s="224" t="e">
        <f>IF(AND('Mapa final'!#REF!="Media",'Mapa final'!#REF!="Catastrófico"),CONCATENATE("R10C",'Mapa final'!#REF!),"")</f>
        <v>#REF!</v>
      </c>
      <c r="AK35" s="224" t="e">
        <f>IF(AND('Mapa final'!#REF!="Media",'Mapa final'!#REF!="Catastrófico"),CONCATENATE("R10C",'Mapa final'!#REF!),"")</f>
        <v>#REF!</v>
      </c>
      <c r="AL35" s="224" t="e">
        <f>IF(AND('Mapa final'!#REF!="Media",'Mapa final'!#REF!="Catastrófico"),CONCATENATE("R10C",'Mapa final'!#REF!),"")</f>
        <v>#REF!</v>
      </c>
      <c r="AM35" s="225" t="e">
        <f>IF(AND('Mapa final'!#REF!="Media",'Mapa final'!#REF!="Catastrófico"),CONCATENATE("R10C",'Mapa final'!#REF!),"")</f>
        <v>#REF!</v>
      </c>
      <c r="AN35" s="1"/>
      <c r="AO35" s="456"/>
      <c r="AP35" s="443"/>
      <c r="AQ35" s="443"/>
      <c r="AR35" s="443"/>
      <c r="AS35" s="443"/>
      <c r="AT35" s="457"/>
      <c r="AU35" s="1"/>
      <c r="AV35" s="1"/>
      <c r="AW35" s="1"/>
      <c r="AX35" s="1"/>
      <c r="AY35" s="1"/>
      <c r="AZ35" s="1"/>
      <c r="BA35" s="1"/>
      <c r="BB35" s="1"/>
      <c r="BC35" s="1"/>
      <c r="BD35" s="1"/>
      <c r="BE35" s="1"/>
      <c r="BF35" s="1"/>
      <c r="BG35" s="1"/>
      <c r="BH35" s="1"/>
      <c r="BI35" s="1"/>
    </row>
    <row r="36" spans="1:61" ht="15" customHeight="1" x14ac:dyDescent="0.25">
      <c r="A36" s="1"/>
      <c r="B36" s="434"/>
      <c r="C36" s="318"/>
      <c r="D36" s="319"/>
      <c r="E36" s="451" t="s">
        <v>613</v>
      </c>
      <c r="F36" s="423"/>
      <c r="G36" s="423"/>
      <c r="H36" s="423"/>
      <c r="I36" s="423"/>
      <c r="J36" s="235" t="e">
        <f>IF(AND('Mapa final'!#REF!="Baja",'Mapa final'!#REF!="Leve"),CONCATENATE("R1C",'Mapa final'!#REF!),"")</f>
        <v>#REF!</v>
      </c>
      <c r="K36" s="236" t="e">
        <f>IF(AND('Mapa final'!#REF!="Baja",'Mapa final'!#REF!="Leve"),CONCATENATE("R1C",'Mapa final'!#REF!),"")</f>
        <v>#REF!</v>
      </c>
      <c r="L36" s="236" t="e">
        <f>IF(AND('Mapa final'!#REF!="Baja",'Mapa final'!#REF!="Leve"),CONCATENATE("R1C",'Mapa final'!#REF!),"")</f>
        <v>#REF!</v>
      </c>
      <c r="M36" s="236" t="e">
        <f>IF(AND('Mapa final'!#REF!="Baja",'Mapa final'!#REF!="Leve"),CONCATENATE("R1C",'Mapa final'!#REF!),"")</f>
        <v>#REF!</v>
      </c>
      <c r="N36" s="236" t="e">
        <f>IF(AND('Mapa final'!#REF!="Baja",'Mapa final'!#REF!="Leve"),CONCATENATE("R1C",'Mapa final'!#REF!),"")</f>
        <v>#REF!</v>
      </c>
      <c r="O36" s="237" t="e">
        <f>IF(AND('Mapa final'!#REF!="Baja",'Mapa final'!#REF!="Leve"),CONCATENATE("R1C",'Mapa final'!#REF!),"")</f>
        <v>#REF!</v>
      </c>
      <c r="P36" s="229" t="e">
        <f>IF(AND('Mapa final'!#REF!="Baja",'Mapa final'!#REF!="Menor"),CONCATENATE("R1C",'Mapa final'!#REF!),"")</f>
        <v>#REF!</v>
      </c>
      <c r="Q36" s="230" t="e">
        <f>IF(AND('Mapa final'!#REF!="Baja",'Mapa final'!#REF!="Menor"),CONCATENATE("R1C",'Mapa final'!#REF!),"")</f>
        <v>#REF!</v>
      </c>
      <c r="R36" s="230" t="e">
        <f>IF(AND('Mapa final'!#REF!="Baja",'Mapa final'!#REF!="Menor"),CONCATENATE("R1C",'Mapa final'!#REF!),"")</f>
        <v>#REF!</v>
      </c>
      <c r="S36" s="230" t="e">
        <f>IF(AND('Mapa final'!#REF!="Baja",'Mapa final'!#REF!="Menor"),CONCATENATE("R1C",'Mapa final'!#REF!),"")</f>
        <v>#REF!</v>
      </c>
      <c r="T36" s="230" t="e">
        <f>IF(AND('Mapa final'!#REF!="Baja",'Mapa final'!#REF!="Menor"),CONCATENATE("R1C",'Mapa final'!#REF!),"")</f>
        <v>#REF!</v>
      </c>
      <c r="U36" s="231" t="e">
        <f>IF(AND('Mapa final'!#REF!="Baja",'Mapa final'!#REF!="Menor"),CONCATENATE("R1C",'Mapa final'!#REF!),"")</f>
        <v>#REF!</v>
      </c>
      <c r="V36" s="229" t="e">
        <f>IF(AND('Mapa final'!#REF!="Baja",'Mapa final'!#REF!="Moderado"),CONCATENATE("R1C",'Mapa final'!#REF!),"")</f>
        <v>#REF!</v>
      </c>
      <c r="W36" s="230" t="e">
        <f>IF(AND('Mapa final'!#REF!="Baja",'Mapa final'!#REF!="Moderado"),CONCATENATE("R1C",'Mapa final'!#REF!),"")</f>
        <v>#REF!</v>
      </c>
      <c r="X36" s="230" t="e">
        <f>IF(AND('Mapa final'!#REF!="Baja",'Mapa final'!#REF!="Moderado"),CONCATENATE("R1C",'Mapa final'!#REF!),"")</f>
        <v>#REF!</v>
      </c>
      <c r="Y36" s="230" t="e">
        <f>IF(AND('Mapa final'!#REF!="Baja",'Mapa final'!#REF!="Moderado"),CONCATENATE("R1C",'Mapa final'!#REF!),"")</f>
        <v>#REF!</v>
      </c>
      <c r="Z36" s="230" t="e">
        <f>IF(AND('Mapa final'!#REF!="Baja",'Mapa final'!#REF!="Moderado"),CONCATENATE("R1C",'Mapa final'!#REF!),"")</f>
        <v>#REF!</v>
      </c>
      <c r="AA36" s="231" t="e">
        <f>IF(AND('Mapa final'!#REF!="Baja",'Mapa final'!#REF!="Moderado"),CONCATENATE("R1C",'Mapa final'!#REF!),"")</f>
        <v>#REF!</v>
      </c>
      <c r="AB36" s="208" t="e">
        <f>IF(AND('Mapa final'!#REF!="Baja",'Mapa final'!#REF!="Mayor"),CONCATENATE("R1C",'Mapa final'!#REF!),"")</f>
        <v>#REF!</v>
      </c>
      <c r="AC36" s="209" t="e">
        <f>IF(AND('Mapa final'!#REF!="Baja",'Mapa final'!#REF!="Mayor"),CONCATENATE("R1C",'Mapa final'!#REF!),"")</f>
        <v>#REF!</v>
      </c>
      <c r="AD36" s="209" t="e">
        <f>IF(AND('Mapa final'!#REF!="Baja",'Mapa final'!#REF!="Mayor"),CONCATENATE("R1C",'Mapa final'!#REF!),"")</f>
        <v>#REF!</v>
      </c>
      <c r="AE36" s="209" t="e">
        <f>IF(AND('Mapa final'!#REF!="Baja",'Mapa final'!#REF!="Mayor"),CONCATENATE("R1C",'Mapa final'!#REF!),"")</f>
        <v>#REF!</v>
      </c>
      <c r="AF36" s="209" t="e">
        <f>IF(AND('Mapa final'!#REF!="Baja",'Mapa final'!#REF!="Mayor"),CONCATENATE("R1C",'Mapa final'!#REF!),"")</f>
        <v>#REF!</v>
      </c>
      <c r="AG36" s="210" t="e">
        <f>IF(AND('Mapa final'!#REF!="Baja",'Mapa final'!#REF!="Mayor"),CONCATENATE("R1C",'Mapa final'!#REF!),"")</f>
        <v>#REF!</v>
      </c>
      <c r="AH36" s="211" t="e">
        <f>IF(AND('Mapa final'!#REF!="Baja",'Mapa final'!#REF!="Catastrófico"),CONCATENATE("R1C",'Mapa final'!#REF!),"")</f>
        <v>#REF!</v>
      </c>
      <c r="AI36" s="212" t="e">
        <f>IF(AND('Mapa final'!#REF!="Baja",'Mapa final'!#REF!="Catastrófico"),CONCATENATE("R1C",'Mapa final'!#REF!),"")</f>
        <v>#REF!</v>
      </c>
      <c r="AJ36" s="212" t="e">
        <f>IF(AND('Mapa final'!#REF!="Baja",'Mapa final'!#REF!="Catastrófico"),CONCATENATE("R1C",'Mapa final'!#REF!),"")</f>
        <v>#REF!</v>
      </c>
      <c r="AK36" s="212" t="e">
        <f>IF(AND('Mapa final'!#REF!="Baja",'Mapa final'!#REF!="Catastrófico"),CONCATENATE("R1C",'Mapa final'!#REF!),"")</f>
        <v>#REF!</v>
      </c>
      <c r="AL36" s="212" t="e">
        <f>IF(AND('Mapa final'!#REF!="Baja",'Mapa final'!#REF!="Catastrófico"),CONCATENATE("R1C",'Mapa final'!#REF!),"")</f>
        <v>#REF!</v>
      </c>
      <c r="AM36" s="213" t="e">
        <f>IF(AND('Mapa final'!#REF!="Baja",'Mapa final'!#REF!="Catastrófico"),CONCATENATE("R1C",'Mapa final'!#REF!),"")</f>
        <v>#REF!</v>
      </c>
      <c r="AN36" s="1"/>
      <c r="AO36" s="460" t="s">
        <v>614</v>
      </c>
      <c r="AP36" s="446"/>
      <c r="AQ36" s="446"/>
      <c r="AR36" s="446"/>
      <c r="AS36" s="446"/>
      <c r="AT36" s="453"/>
      <c r="AU36" s="1"/>
      <c r="AV36" s="1"/>
      <c r="AW36" s="1"/>
      <c r="AX36" s="1"/>
      <c r="AY36" s="1"/>
      <c r="AZ36" s="1"/>
      <c r="BA36" s="1"/>
      <c r="BB36" s="1"/>
      <c r="BC36" s="1"/>
      <c r="BD36" s="1"/>
      <c r="BE36" s="1"/>
      <c r="BF36" s="1"/>
      <c r="BG36" s="1"/>
      <c r="BH36" s="1"/>
      <c r="BI36" s="1"/>
    </row>
    <row r="37" spans="1:61" ht="15" customHeight="1" x14ac:dyDescent="0.25">
      <c r="A37" s="1"/>
      <c r="B37" s="434"/>
      <c r="C37" s="318"/>
      <c r="D37" s="319"/>
      <c r="E37" s="330"/>
      <c r="F37" s="318"/>
      <c r="G37" s="318"/>
      <c r="H37" s="318"/>
      <c r="I37" s="318"/>
      <c r="J37" s="238" t="e">
        <f>IF(AND('Mapa final'!#REF!="Baja",'Mapa final'!#REF!="Leve"),CONCATENATE("R2C",'Mapa final'!#REF!),"")</f>
        <v>#REF!</v>
      </c>
      <c r="K37" s="239" t="e">
        <f>IF(AND('Mapa final'!#REF!="Baja",'Mapa final'!#REF!="Leve"),CONCATENATE("R2C",'Mapa final'!#REF!),"")</f>
        <v>#REF!</v>
      </c>
      <c r="L37" s="239" t="e">
        <f>IF(AND('Mapa final'!#REF!="Baja",'Mapa final'!#REF!="Leve"),CONCATENATE("R2C",'Mapa final'!#REF!),"")</f>
        <v>#REF!</v>
      </c>
      <c r="M37" s="239" t="e">
        <f>IF(AND('Mapa final'!#REF!="Baja",'Mapa final'!#REF!="Leve"),CONCATENATE("R2C",'Mapa final'!#REF!),"")</f>
        <v>#REF!</v>
      </c>
      <c r="N37" s="239" t="e">
        <f>IF(AND('Mapa final'!#REF!="Baja",'Mapa final'!#REF!="Leve"),CONCATENATE("R2C",'Mapa final'!#REF!),"")</f>
        <v>#REF!</v>
      </c>
      <c r="O37" s="240" t="e">
        <f>IF(AND('Mapa final'!#REF!="Baja",'Mapa final'!#REF!="Leve"),CONCATENATE("R2C",'Mapa final'!#REF!),"")</f>
        <v>#REF!</v>
      </c>
      <c r="P37" s="226" t="e">
        <f>IF(AND('Mapa final'!#REF!="Baja",'Mapa final'!#REF!="Menor"),CONCATENATE("R2C",'Mapa final'!#REF!),"")</f>
        <v>#REF!</v>
      </c>
      <c r="Q37" s="227" t="e">
        <f>IF(AND('Mapa final'!#REF!="Baja",'Mapa final'!#REF!="Menor"),CONCATENATE("R2C",'Mapa final'!#REF!),"")</f>
        <v>#REF!</v>
      </c>
      <c r="R37" s="227" t="e">
        <f>IF(AND('Mapa final'!#REF!="Baja",'Mapa final'!#REF!="Menor"),CONCATENATE("R2C",'Mapa final'!#REF!),"")</f>
        <v>#REF!</v>
      </c>
      <c r="S37" s="227" t="e">
        <f>IF(AND('Mapa final'!#REF!="Baja",'Mapa final'!#REF!="Menor"),CONCATENATE("R2C",'Mapa final'!#REF!),"")</f>
        <v>#REF!</v>
      </c>
      <c r="T37" s="227" t="e">
        <f>IF(AND('Mapa final'!#REF!="Baja",'Mapa final'!#REF!="Menor"),CONCATENATE("R2C",'Mapa final'!#REF!),"")</f>
        <v>#REF!</v>
      </c>
      <c r="U37" s="228" t="e">
        <f>IF(AND('Mapa final'!#REF!="Baja",'Mapa final'!#REF!="Menor"),CONCATENATE("R2C",'Mapa final'!#REF!),"")</f>
        <v>#REF!</v>
      </c>
      <c r="V37" s="226" t="e">
        <f>IF(AND('Mapa final'!#REF!="Baja",'Mapa final'!#REF!="Moderado"),CONCATENATE("R2C",'Mapa final'!#REF!),"")</f>
        <v>#REF!</v>
      </c>
      <c r="W37" s="227" t="e">
        <f>IF(AND('Mapa final'!#REF!="Baja",'Mapa final'!#REF!="Moderado"),CONCATENATE("R2C",'Mapa final'!#REF!),"")</f>
        <v>#REF!</v>
      </c>
      <c r="X37" s="227" t="e">
        <f>IF(AND('Mapa final'!#REF!="Baja",'Mapa final'!#REF!="Moderado"),CONCATENATE("R2C",'Mapa final'!#REF!),"")</f>
        <v>#REF!</v>
      </c>
      <c r="Y37" s="227" t="e">
        <f>IF(AND('Mapa final'!#REF!="Baja",'Mapa final'!#REF!="Moderado"),CONCATENATE("R2C",'Mapa final'!#REF!),"")</f>
        <v>#REF!</v>
      </c>
      <c r="Z37" s="227" t="e">
        <f>IF(AND('Mapa final'!#REF!="Baja",'Mapa final'!#REF!="Moderado"),CONCATENATE("R2C",'Mapa final'!#REF!),"")</f>
        <v>#REF!</v>
      </c>
      <c r="AA37" s="228" t="e">
        <f>IF(AND('Mapa final'!#REF!="Baja",'Mapa final'!#REF!="Moderado"),CONCATENATE("R2C",'Mapa final'!#REF!),"")</f>
        <v>#REF!</v>
      </c>
      <c r="AB37" s="214" t="e">
        <f>IF(AND('Mapa final'!#REF!="Baja",'Mapa final'!#REF!="Mayor"),CONCATENATE("R2C",'Mapa final'!#REF!),"")</f>
        <v>#REF!</v>
      </c>
      <c r="AC37" s="215" t="e">
        <f>IF(AND('Mapa final'!#REF!="Baja",'Mapa final'!#REF!="Mayor"),CONCATENATE("R2C",'Mapa final'!#REF!),"")</f>
        <v>#REF!</v>
      </c>
      <c r="AD37" s="215" t="e">
        <f>IF(AND('Mapa final'!#REF!="Baja",'Mapa final'!#REF!="Mayor"),CONCATENATE("R2C",'Mapa final'!#REF!),"")</f>
        <v>#REF!</v>
      </c>
      <c r="AE37" s="215" t="e">
        <f>IF(AND('Mapa final'!#REF!="Baja",'Mapa final'!#REF!="Mayor"),CONCATENATE("R2C",'Mapa final'!#REF!),"")</f>
        <v>#REF!</v>
      </c>
      <c r="AF37" s="215" t="e">
        <f>IF(AND('Mapa final'!#REF!="Baja",'Mapa final'!#REF!="Mayor"),CONCATENATE("R2C",'Mapa final'!#REF!),"")</f>
        <v>#REF!</v>
      </c>
      <c r="AG37" s="216" t="e">
        <f>IF(AND('Mapa final'!#REF!="Baja",'Mapa final'!#REF!="Mayor"),CONCATENATE("R2C",'Mapa final'!#REF!),"")</f>
        <v>#REF!</v>
      </c>
      <c r="AH37" s="217" t="e">
        <f>IF(AND('Mapa final'!#REF!="Baja",'Mapa final'!#REF!="Catastrófico"),CONCATENATE("R2C",'Mapa final'!#REF!),"")</f>
        <v>#REF!</v>
      </c>
      <c r="AI37" s="218" t="e">
        <f>IF(AND('Mapa final'!#REF!="Baja",'Mapa final'!#REF!="Catastrófico"),CONCATENATE("R2C",'Mapa final'!#REF!),"")</f>
        <v>#REF!</v>
      </c>
      <c r="AJ37" s="218" t="e">
        <f>IF(AND('Mapa final'!#REF!="Baja",'Mapa final'!#REF!="Catastrófico"),CONCATENATE("R2C",'Mapa final'!#REF!),"")</f>
        <v>#REF!</v>
      </c>
      <c r="AK37" s="218" t="e">
        <f>IF(AND('Mapa final'!#REF!="Baja",'Mapa final'!#REF!="Catastrófico"),CONCATENATE("R2C",'Mapa final'!#REF!),"")</f>
        <v>#REF!</v>
      </c>
      <c r="AL37" s="218" t="e">
        <f>IF(AND('Mapa final'!#REF!="Baja",'Mapa final'!#REF!="Catastrófico"),CONCATENATE("R2C",'Mapa final'!#REF!),"")</f>
        <v>#REF!</v>
      </c>
      <c r="AM37" s="219" t="e">
        <f>IF(AND('Mapa final'!#REF!="Baja",'Mapa final'!#REF!="Catastrófico"),CONCATENATE("R2C",'Mapa final'!#REF!),"")</f>
        <v>#REF!</v>
      </c>
      <c r="AN37" s="1"/>
      <c r="AO37" s="454"/>
      <c r="AP37" s="318"/>
      <c r="AQ37" s="318"/>
      <c r="AR37" s="318"/>
      <c r="AS37" s="318"/>
      <c r="AT37" s="455"/>
      <c r="AU37" s="1"/>
      <c r="AV37" s="1"/>
      <c r="AW37" s="1"/>
      <c r="AX37" s="1"/>
      <c r="AY37" s="1"/>
      <c r="AZ37" s="1"/>
      <c r="BA37" s="1"/>
      <c r="BB37" s="1"/>
      <c r="BC37" s="1"/>
      <c r="BD37" s="1"/>
      <c r="BE37" s="1"/>
      <c r="BF37" s="1"/>
      <c r="BG37" s="1"/>
      <c r="BH37" s="1"/>
      <c r="BI37" s="1"/>
    </row>
    <row r="38" spans="1:61" ht="15" customHeight="1" x14ac:dyDescent="0.25">
      <c r="A38" s="1"/>
      <c r="B38" s="434"/>
      <c r="C38" s="318"/>
      <c r="D38" s="319"/>
      <c r="E38" s="330"/>
      <c r="F38" s="318"/>
      <c r="G38" s="318"/>
      <c r="H38" s="318"/>
      <c r="I38" s="318"/>
      <c r="J38" s="238" t="e">
        <f>IF(AND('Mapa final'!#REF!="Baja",'Mapa final'!#REF!="Leve"),CONCATENATE("R3C",'Mapa final'!#REF!),"")</f>
        <v>#REF!</v>
      </c>
      <c r="K38" s="239" t="e">
        <f>IF(AND('Mapa final'!#REF!="Baja",'Mapa final'!#REF!="Leve"),CONCATENATE("R3C",'Mapa final'!#REF!),"")</f>
        <v>#REF!</v>
      </c>
      <c r="L38" s="239" t="e">
        <f>IF(AND('Mapa final'!#REF!="Baja",'Mapa final'!#REF!="Leve"),CONCATENATE("R3C",'Mapa final'!#REF!),"")</f>
        <v>#REF!</v>
      </c>
      <c r="M38" s="239" t="e">
        <f>IF(AND('Mapa final'!#REF!="Baja",'Mapa final'!#REF!="Leve"),CONCATENATE("R3C",'Mapa final'!#REF!),"")</f>
        <v>#REF!</v>
      </c>
      <c r="N38" s="239" t="e">
        <f>IF(AND('Mapa final'!#REF!="Baja",'Mapa final'!#REF!="Leve"),CONCATENATE("R3C",'Mapa final'!#REF!),"")</f>
        <v>#REF!</v>
      </c>
      <c r="O38" s="240" t="e">
        <f>IF(AND('Mapa final'!#REF!="Baja",'Mapa final'!#REF!="Leve"),CONCATENATE("R3C",'Mapa final'!#REF!),"")</f>
        <v>#REF!</v>
      </c>
      <c r="P38" s="226" t="e">
        <f>IF(AND('Mapa final'!#REF!="Baja",'Mapa final'!#REF!="Menor"),CONCATENATE("R3C",'Mapa final'!#REF!),"")</f>
        <v>#REF!</v>
      </c>
      <c r="Q38" s="227" t="e">
        <f>IF(AND('Mapa final'!#REF!="Baja",'Mapa final'!#REF!="Menor"),CONCATENATE("R3C",'Mapa final'!#REF!),"")</f>
        <v>#REF!</v>
      </c>
      <c r="R38" s="227" t="e">
        <f>IF(AND('Mapa final'!#REF!="Baja",'Mapa final'!#REF!="Menor"),CONCATENATE("R3C",'Mapa final'!#REF!),"")</f>
        <v>#REF!</v>
      </c>
      <c r="S38" s="227" t="e">
        <f>IF(AND('Mapa final'!#REF!="Baja",'Mapa final'!#REF!="Menor"),CONCATENATE("R3C",'Mapa final'!#REF!),"")</f>
        <v>#REF!</v>
      </c>
      <c r="T38" s="227" t="e">
        <f>IF(AND('Mapa final'!#REF!="Baja",'Mapa final'!#REF!="Menor"),CONCATENATE("R3C",'Mapa final'!#REF!),"")</f>
        <v>#REF!</v>
      </c>
      <c r="U38" s="228" t="e">
        <f>IF(AND('Mapa final'!#REF!="Baja",'Mapa final'!#REF!="Menor"),CONCATENATE("R3C",'Mapa final'!#REF!),"")</f>
        <v>#REF!</v>
      </c>
      <c r="V38" s="226" t="e">
        <f>IF(AND('Mapa final'!#REF!="Baja",'Mapa final'!#REF!="Moderado"),CONCATENATE("R3C",'Mapa final'!#REF!),"")</f>
        <v>#REF!</v>
      </c>
      <c r="W38" s="227" t="e">
        <f>IF(AND('Mapa final'!#REF!="Baja",'Mapa final'!#REF!="Moderado"),CONCATENATE("R3C",'Mapa final'!#REF!),"")</f>
        <v>#REF!</v>
      </c>
      <c r="X38" s="227" t="e">
        <f>IF(AND('Mapa final'!#REF!="Baja",'Mapa final'!#REF!="Moderado"),CONCATENATE("R3C",'Mapa final'!#REF!),"")</f>
        <v>#REF!</v>
      </c>
      <c r="Y38" s="227" t="e">
        <f>IF(AND('Mapa final'!#REF!="Baja",'Mapa final'!#REF!="Moderado"),CONCATENATE("R3C",'Mapa final'!#REF!),"")</f>
        <v>#REF!</v>
      </c>
      <c r="Z38" s="227" t="e">
        <f>IF(AND('Mapa final'!#REF!="Baja",'Mapa final'!#REF!="Moderado"),CONCATENATE("R3C",'Mapa final'!#REF!),"")</f>
        <v>#REF!</v>
      </c>
      <c r="AA38" s="228" t="e">
        <f>IF(AND('Mapa final'!#REF!="Baja",'Mapa final'!#REF!="Moderado"),CONCATENATE("R3C",'Mapa final'!#REF!),"")</f>
        <v>#REF!</v>
      </c>
      <c r="AB38" s="214" t="e">
        <f>IF(AND('Mapa final'!#REF!="Baja",'Mapa final'!#REF!="Mayor"),CONCATENATE("R3C",'Mapa final'!#REF!),"")</f>
        <v>#REF!</v>
      </c>
      <c r="AC38" s="215" t="e">
        <f>IF(AND('Mapa final'!#REF!="Baja",'Mapa final'!#REF!="Mayor"),CONCATENATE("R3C",'Mapa final'!#REF!),"")</f>
        <v>#REF!</v>
      </c>
      <c r="AD38" s="215" t="e">
        <f>IF(AND('Mapa final'!#REF!="Baja",'Mapa final'!#REF!="Mayor"),CONCATENATE("R3C",'Mapa final'!#REF!),"")</f>
        <v>#REF!</v>
      </c>
      <c r="AE38" s="215" t="e">
        <f>IF(AND('Mapa final'!#REF!="Baja",'Mapa final'!#REF!="Mayor"),CONCATENATE("R3C",'Mapa final'!#REF!),"")</f>
        <v>#REF!</v>
      </c>
      <c r="AF38" s="215" t="e">
        <f>IF(AND('Mapa final'!#REF!="Baja",'Mapa final'!#REF!="Mayor"),CONCATENATE("R3C",'Mapa final'!#REF!),"")</f>
        <v>#REF!</v>
      </c>
      <c r="AG38" s="216" t="e">
        <f>IF(AND('Mapa final'!#REF!="Baja",'Mapa final'!#REF!="Mayor"),CONCATENATE("R3C",'Mapa final'!#REF!),"")</f>
        <v>#REF!</v>
      </c>
      <c r="AH38" s="217" t="e">
        <f>IF(AND('Mapa final'!#REF!="Baja",'Mapa final'!#REF!="Catastrófico"),CONCATENATE("R3C",'Mapa final'!#REF!),"")</f>
        <v>#REF!</v>
      </c>
      <c r="AI38" s="218" t="e">
        <f>IF(AND('Mapa final'!#REF!="Baja",'Mapa final'!#REF!="Catastrófico"),CONCATENATE("R3C",'Mapa final'!#REF!),"")</f>
        <v>#REF!</v>
      </c>
      <c r="AJ38" s="218" t="e">
        <f>IF(AND('Mapa final'!#REF!="Baja",'Mapa final'!#REF!="Catastrófico"),CONCATENATE("R3C",'Mapa final'!#REF!),"")</f>
        <v>#REF!</v>
      </c>
      <c r="AK38" s="218" t="e">
        <f>IF(AND('Mapa final'!#REF!="Baja",'Mapa final'!#REF!="Catastrófico"),CONCATENATE("R3C",'Mapa final'!#REF!),"")</f>
        <v>#REF!</v>
      </c>
      <c r="AL38" s="218" t="e">
        <f>IF(AND('Mapa final'!#REF!="Baja",'Mapa final'!#REF!="Catastrófico"),CONCATENATE("R3C",'Mapa final'!#REF!),"")</f>
        <v>#REF!</v>
      </c>
      <c r="AM38" s="219" t="e">
        <f>IF(AND('Mapa final'!#REF!="Baja",'Mapa final'!#REF!="Catastrófico"),CONCATENATE("R3C",'Mapa final'!#REF!),"")</f>
        <v>#REF!</v>
      </c>
      <c r="AN38" s="1"/>
      <c r="AO38" s="454"/>
      <c r="AP38" s="318"/>
      <c r="AQ38" s="318"/>
      <c r="AR38" s="318"/>
      <c r="AS38" s="318"/>
      <c r="AT38" s="455"/>
      <c r="AU38" s="1"/>
      <c r="AV38" s="1"/>
      <c r="AW38" s="1"/>
      <c r="AX38" s="1"/>
      <c r="AY38" s="1"/>
      <c r="AZ38" s="1"/>
      <c r="BA38" s="1"/>
      <c r="BB38" s="1"/>
      <c r="BC38" s="1"/>
      <c r="BD38" s="1"/>
      <c r="BE38" s="1"/>
      <c r="BF38" s="1"/>
      <c r="BG38" s="1"/>
      <c r="BH38" s="1"/>
      <c r="BI38" s="1"/>
    </row>
    <row r="39" spans="1:61" ht="15" customHeight="1" x14ac:dyDescent="0.25">
      <c r="A39" s="1"/>
      <c r="B39" s="434"/>
      <c r="C39" s="318"/>
      <c r="D39" s="319"/>
      <c r="E39" s="330"/>
      <c r="F39" s="318"/>
      <c r="G39" s="318"/>
      <c r="H39" s="318"/>
      <c r="I39" s="318"/>
      <c r="J39" s="238" t="e">
        <f>IF(AND('Mapa final'!#REF!="Baja",'Mapa final'!#REF!="Leve"),CONCATENATE("R4C",'Mapa final'!#REF!),"")</f>
        <v>#REF!</v>
      </c>
      <c r="K39" s="239" t="e">
        <f>IF(AND('Mapa final'!#REF!="Baja",'Mapa final'!#REF!="Leve"),CONCATENATE("R4C",'Mapa final'!#REF!),"")</f>
        <v>#REF!</v>
      </c>
      <c r="L39" s="239" t="e">
        <f>IF(AND('Mapa final'!#REF!="Baja",'Mapa final'!#REF!="Leve"),CONCATENATE("R4C",'Mapa final'!#REF!),"")</f>
        <v>#REF!</v>
      </c>
      <c r="M39" s="239" t="e">
        <f>IF(AND('Mapa final'!#REF!="Baja",'Mapa final'!#REF!="Leve"),CONCATENATE("R4C",'Mapa final'!#REF!),"")</f>
        <v>#REF!</v>
      </c>
      <c r="N39" s="239" t="e">
        <f>IF(AND('Mapa final'!#REF!="Baja",'Mapa final'!#REF!="Leve"),CONCATENATE("R4C",'Mapa final'!#REF!),"")</f>
        <v>#REF!</v>
      </c>
      <c r="O39" s="240" t="e">
        <f>IF(AND('Mapa final'!#REF!="Baja",'Mapa final'!#REF!="Leve"),CONCATENATE("R4C",'Mapa final'!#REF!),"")</f>
        <v>#REF!</v>
      </c>
      <c r="P39" s="226" t="e">
        <f>IF(AND('Mapa final'!#REF!="Baja",'Mapa final'!#REF!="Menor"),CONCATENATE("R4C",'Mapa final'!#REF!),"")</f>
        <v>#REF!</v>
      </c>
      <c r="Q39" s="227" t="e">
        <f>IF(AND('Mapa final'!#REF!="Baja",'Mapa final'!#REF!="Menor"),CONCATENATE("R4C",'Mapa final'!#REF!),"")</f>
        <v>#REF!</v>
      </c>
      <c r="R39" s="227" t="e">
        <f>IF(AND('Mapa final'!#REF!="Baja",'Mapa final'!#REF!="Menor"),CONCATENATE("R4C",'Mapa final'!#REF!),"")</f>
        <v>#REF!</v>
      </c>
      <c r="S39" s="227" t="e">
        <f>IF(AND('Mapa final'!#REF!="Baja",'Mapa final'!#REF!="Menor"),CONCATENATE("R4C",'Mapa final'!#REF!),"")</f>
        <v>#REF!</v>
      </c>
      <c r="T39" s="227" t="e">
        <f>IF(AND('Mapa final'!#REF!="Baja",'Mapa final'!#REF!="Menor"),CONCATENATE("R4C",'Mapa final'!#REF!),"")</f>
        <v>#REF!</v>
      </c>
      <c r="U39" s="228" t="e">
        <f>IF(AND('Mapa final'!#REF!="Baja",'Mapa final'!#REF!="Menor"),CONCATENATE("R4C",'Mapa final'!#REF!),"")</f>
        <v>#REF!</v>
      </c>
      <c r="V39" s="226" t="e">
        <f>IF(AND('Mapa final'!#REF!="Baja",'Mapa final'!#REF!="Moderado"),CONCATENATE("R4C",'Mapa final'!#REF!),"")</f>
        <v>#REF!</v>
      </c>
      <c r="W39" s="227" t="e">
        <f>IF(AND('Mapa final'!#REF!="Baja",'Mapa final'!#REF!="Moderado"),CONCATENATE("R4C",'Mapa final'!#REF!),"")</f>
        <v>#REF!</v>
      </c>
      <c r="X39" s="227" t="e">
        <f>IF(AND('Mapa final'!#REF!="Baja",'Mapa final'!#REF!="Moderado"),CONCATENATE("R4C",'Mapa final'!#REF!),"")</f>
        <v>#REF!</v>
      </c>
      <c r="Y39" s="227" t="e">
        <f>IF(AND('Mapa final'!#REF!="Baja",'Mapa final'!#REF!="Moderado"),CONCATENATE("R4C",'Mapa final'!#REF!),"")</f>
        <v>#REF!</v>
      </c>
      <c r="Z39" s="227" t="e">
        <f>IF(AND('Mapa final'!#REF!="Baja",'Mapa final'!#REF!="Moderado"),CONCATENATE("R4C",'Mapa final'!#REF!),"")</f>
        <v>#REF!</v>
      </c>
      <c r="AA39" s="228" t="e">
        <f>IF(AND('Mapa final'!#REF!="Baja",'Mapa final'!#REF!="Moderado"),CONCATENATE("R4C",'Mapa final'!#REF!),"")</f>
        <v>#REF!</v>
      </c>
      <c r="AB39" s="214" t="e">
        <f>IF(AND('Mapa final'!#REF!="Baja",'Mapa final'!#REF!="Mayor"),CONCATENATE("R4C",'Mapa final'!#REF!),"")</f>
        <v>#REF!</v>
      </c>
      <c r="AC39" s="215" t="e">
        <f>IF(AND('Mapa final'!#REF!="Baja",'Mapa final'!#REF!="Mayor"),CONCATENATE("R4C",'Mapa final'!#REF!),"")</f>
        <v>#REF!</v>
      </c>
      <c r="AD39" s="215" t="e">
        <f>IF(AND('Mapa final'!#REF!="Baja",'Mapa final'!#REF!="Mayor"),CONCATENATE("R4C",'Mapa final'!#REF!),"")</f>
        <v>#REF!</v>
      </c>
      <c r="AE39" s="215" t="e">
        <f>IF(AND('Mapa final'!#REF!="Baja",'Mapa final'!#REF!="Mayor"),CONCATENATE("R4C",'Mapa final'!#REF!),"")</f>
        <v>#REF!</v>
      </c>
      <c r="AF39" s="215" t="e">
        <f>IF(AND('Mapa final'!#REF!="Baja",'Mapa final'!#REF!="Mayor"),CONCATENATE("R4C",'Mapa final'!#REF!),"")</f>
        <v>#REF!</v>
      </c>
      <c r="AG39" s="216" t="e">
        <f>IF(AND('Mapa final'!#REF!="Baja",'Mapa final'!#REF!="Mayor"),CONCATENATE("R4C",'Mapa final'!#REF!),"")</f>
        <v>#REF!</v>
      </c>
      <c r="AH39" s="217" t="e">
        <f>IF(AND('Mapa final'!#REF!="Baja",'Mapa final'!#REF!="Catastrófico"),CONCATENATE("R4C",'Mapa final'!#REF!),"")</f>
        <v>#REF!</v>
      </c>
      <c r="AI39" s="218" t="e">
        <f>IF(AND('Mapa final'!#REF!="Baja",'Mapa final'!#REF!="Catastrófico"),CONCATENATE("R4C",'Mapa final'!#REF!),"")</f>
        <v>#REF!</v>
      </c>
      <c r="AJ39" s="218" t="e">
        <f>IF(AND('Mapa final'!#REF!="Baja",'Mapa final'!#REF!="Catastrófico"),CONCATENATE("R4C",'Mapa final'!#REF!),"")</f>
        <v>#REF!</v>
      </c>
      <c r="AK39" s="218" t="e">
        <f>IF(AND('Mapa final'!#REF!="Baja",'Mapa final'!#REF!="Catastrófico"),CONCATENATE("R4C",'Mapa final'!#REF!),"")</f>
        <v>#REF!</v>
      </c>
      <c r="AL39" s="218" t="e">
        <f>IF(AND('Mapa final'!#REF!="Baja",'Mapa final'!#REF!="Catastrófico"),CONCATENATE("R4C",'Mapa final'!#REF!),"")</f>
        <v>#REF!</v>
      </c>
      <c r="AM39" s="219" t="e">
        <f>IF(AND('Mapa final'!#REF!="Baja",'Mapa final'!#REF!="Catastrófico"),CONCATENATE("R4C",'Mapa final'!#REF!),"")</f>
        <v>#REF!</v>
      </c>
      <c r="AN39" s="1"/>
      <c r="AO39" s="454"/>
      <c r="AP39" s="318"/>
      <c r="AQ39" s="318"/>
      <c r="AR39" s="318"/>
      <c r="AS39" s="318"/>
      <c r="AT39" s="455"/>
      <c r="AU39" s="1"/>
      <c r="AV39" s="1"/>
      <c r="AW39" s="1"/>
      <c r="AX39" s="1"/>
      <c r="AY39" s="1"/>
      <c r="AZ39" s="1"/>
      <c r="BA39" s="1"/>
      <c r="BB39" s="1"/>
      <c r="BC39" s="1"/>
      <c r="BD39" s="1"/>
      <c r="BE39" s="1"/>
      <c r="BF39" s="1"/>
      <c r="BG39" s="1"/>
      <c r="BH39" s="1"/>
      <c r="BI39" s="1"/>
    </row>
    <row r="40" spans="1:61" ht="15" customHeight="1" x14ac:dyDescent="0.25">
      <c r="A40" s="1"/>
      <c r="B40" s="434"/>
      <c r="C40" s="318"/>
      <c r="D40" s="319"/>
      <c r="E40" s="330"/>
      <c r="F40" s="318"/>
      <c r="G40" s="318"/>
      <c r="H40" s="318"/>
      <c r="I40" s="318"/>
      <c r="J40" s="238" t="e">
        <f>IF(AND('Mapa final'!#REF!="Baja",'Mapa final'!#REF!="Leve"),CONCATENATE("R5C",'Mapa final'!#REF!),"")</f>
        <v>#REF!</v>
      </c>
      <c r="K40" s="239" t="e">
        <f>IF(AND('Mapa final'!#REF!="Baja",'Mapa final'!#REF!="Leve"),CONCATENATE("R5C",'Mapa final'!#REF!),"")</f>
        <v>#REF!</v>
      </c>
      <c r="L40" s="239" t="e">
        <f>IF(AND('Mapa final'!#REF!="Baja",'Mapa final'!#REF!="Leve"),CONCATENATE("R5C",'Mapa final'!#REF!),"")</f>
        <v>#REF!</v>
      </c>
      <c r="M40" s="239" t="e">
        <f>IF(AND('Mapa final'!#REF!="Baja",'Mapa final'!#REF!="Leve"),CONCATENATE("R5C",'Mapa final'!#REF!),"")</f>
        <v>#REF!</v>
      </c>
      <c r="N40" s="239" t="e">
        <f>IF(AND('Mapa final'!#REF!="Baja",'Mapa final'!#REF!="Leve"),CONCATENATE("R5C",'Mapa final'!#REF!),"")</f>
        <v>#REF!</v>
      </c>
      <c r="O40" s="240" t="e">
        <f>IF(AND('Mapa final'!#REF!="Baja",'Mapa final'!#REF!="Leve"),CONCATENATE("R5C",'Mapa final'!#REF!),"")</f>
        <v>#REF!</v>
      </c>
      <c r="P40" s="226" t="e">
        <f>IF(AND('Mapa final'!#REF!="Baja",'Mapa final'!#REF!="Menor"),CONCATENATE("R5C",'Mapa final'!#REF!),"")</f>
        <v>#REF!</v>
      </c>
      <c r="Q40" s="227" t="e">
        <f>IF(AND('Mapa final'!#REF!="Baja",'Mapa final'!#REF!="Menor"),CONCATENATE("R5C",'Mapa final'!#REF!),"")</f>
        <v>#REF!</v>
      </c>
      <c r="R40" s="227" t="e">
        <f>IF(AND('Mapa final'!#REF!="Baja",'Mapa final'!#REF!="Menor"),CONCATENATE("R5C",'Mapa final'!#REF!),"")</f>
        <v>#REF!</v>
      </c>
      <c r="S40" s="227" t="e">
        <f>IF(AND('Mapa final'!#REF!="Baja",'Mapa final'!#REF!="Menor"),CONCATENATE("R5C",'Mapa final'!#REF!),"")</f>
        <v>#REF!</v>
      </c>
      <c r="T40" s="227" t="e">
        <f>IF(AND('Mapa final'!#REF!="Baja",'Mapa final'!#REF!="Menor"),CONCATENATE("R5C",'Mapa final'!#REF!),"")</f>
        <v>#REF!</v>
      </c>
      <c r="U40" s="228" t="e">
        <f>IF(AND('Mapa final'!#REF!="Baja",'Mapa final'!#REF!="Menor"),CONCATENATE("R5C",'Mapa final'!#REF!),"")</f>
        <v>#REF!</v>
      </c>
      <c r="V40" s="226" t="e">
        <f>IF(AND('Mapa final'!#REF!="Baja",'Mapa final'!#REF!="Moderado"),CONCATENATE("R5C",'Mapa final'!#REF!),"")</f>
        <v>#REF!</v>
      </c>
      <c r="W40" s="227" t="e">
        <f>IF(AND('Mapa final'!#REF!="Baja",'Mapa final'!#REF!="Moderado"),CONCATENATE("R5C",'Mapa final'!#REF!),"")</f>
        <v>#REF!</v>
      </c>
      <c r="X40" s="227" t="e">
        <f>IF(AND('Mapa final'!#REF!="Baja",'Mapa final'!#REF!="Moderado"),CONCATENATE("R5C",'Mapa final'!#REF!),"")</f>
        <v>#REF!</v>
      </c>
      <c r="Y40" s="227" t="e">
        <f>IF(AND('Mapa final'!#REF!="Baja",'Mapa final'!#REF!="Moderado"),CONCATENATE("R5C",'Mapa final'!#REF!),"")</f>
        <v>#REF!</v>
      </c>
      <c r="Z40" s="227" t="e">
        <f>IF(AND('Mapa final'!#REF!="Baja",'Mapa final'!#REF!="Moderado"),CONCATENATE("R5C",'Mapa final'!#REF!),"")</f>
        <v>#REF!</v>
      </c>
      <c r="AA40" s="228" t="e">
        <f>IF(AND('Mapa final'!#REF!="Baja",'Mapa final'!#REF!="Moderado"),CONCATENATE("R5C",'Mapa final'!#REF!),"")</f>
        <v>#REF!</v>
      </c>
      <c r="AB40" s="214" t="e">
        <f>IF(AND('Mapa final'!#REF!="Baja",'Mapa final'!#REF!="Mayor"),CONCATENATE("R5C",'Mapa final'!#REF!),"")</f>
        <v>#REF!</v>
      </c>
      <c r="AC40" s="215" t="e">
        <f>IF(AND('Mapa final'!#REF!="Baja",'Mapa final'!#REF!="Mayor"),CONCATENATE("R5C",'Mapa final'!#REF!),"")</f>
        <v>#REF!</v>
      </c>
      <c r="AD40" s="215" t="e">
        <f>IF(AND('Mapa final'!#REF!="Baja",'Mapa final'!#REF!="Mayor"),CONCATENATE("R5C",'Mapa final'!#REF!),"")</f>
        <v>#REF!</v>
      </c>
      <c r="AE40" s="215" t="e">
        <f>IF(AND('Mapa final'!#REF!="Baja",'Mapa final'!#REF!="Mayor"),CONCATENATE("R5C",'Mapa final'!#REF!),"")</f>
        <v>#REF!</v>
      </c>
      <c r="AF40" s="215" t="e">
        <f>IF(AND('Mapa final'!#REF!="Baja",'Mapa final'!#REF!="Mayor"),CONCATENATE("R5C",'Mapa final'!#REF!),"")</f>
        <v>#REF!</v>
      </c>
      <c r="AG40" s="216" t="e">
        <f>IF(AND('Mapa final'!#REF!="Baja",'Mapa final'!#REF!="Mayor"),CONCATENATE("R5C",'Mapa final'!#REF!),"")</f>
        <v>#REF!</v>
      </c>
      <c r="AH40" s="217" t="e">
        <f>IF(AND('Mapa final'!#REF!="Baja",'Mapa final'!#REF!="Catastrófico"),CONCATENATE("R5C",'Mapa final'!#REF!),"")</f>
        <v>#REF!</v>
      </c>
      <c r="AI40" s="218" t="e">
        <f>IF(AND('Mapa final'!#REF!="Baja",'Mapa final'!#REF!="Catastrófico"),CONCATENATE("R5C",'Mapa final'!#REF!),"")</f>
        <v>#REF!</v>
      </c>
      <c r="AJ40" s="218" t="e">
        <f>IF(AND('Mapa final'!#REF!="Baja",'Mapa final'!#REF!="Catastrófico"),CONCATENATE("R5C",'Mapa final'!#REF!),"")</f>
        <v>#REF!</v>
      </c>
      <c r="AK40" s="218" t="e">
        <f>IF(AND('Mapa final'!#REF!="Baja",'Mapa final'!#REF!="Catastrófico"),CONCATENATE("R5C",'Mapa final'!#REF!),"")</f>
        <v>#REF!</v>
      </c>
      <c r="AL40" s="218" t="e">
        <f>IF(AND('Mapa final'!#REF!="Baja",'Mapa final'!#REF!="Catastrófico"),CONCATENATE("R5C",'Mapa final'!#REF!),"")</f>
        <v>#REF!</v>
      </c>
      <c r="AM40" s="219" t="e">
        <f>IF(AND('Mapa final'!#REF!="Baja",'Mapa final'!#REF!="Catastrófico"),CONCATENATE("R5C",'Mapa final'!#REF!),"")</f>
        <v>#REF!</v>
      </c>
      <c r="AN40" s="1"/>
      <c r="AO40" s="454"/>
      <c r="AP40" s="318"/>
      <c r="AQ40" s="318"/>
      <c r="AR40" s="318"/>
      <c r="AS40" s="318"/>
      <c r="AT40" s="455"/>
      <c r="AU40" s="1"/>
      <c r="AV40" s="1"/>
      <c r="AW40" s="1"/>
      <c r="AX40" s="1"/>
      <c r="AY40" s="1"/>
      <c r="AZ40" s="1"/>
      <c r="BA40" s="1"/>
      <c r="BB40" s="1"/>
      <c r="BC40" s="1"/>
      <c r="BD40" s="1"/>
      <c r="BE40" s="1"/>
      <c r="BF40" s="1"/>
      <c r="BG40" s="1"/>
      <c r="BH40" s="1"/>
      <c r="BI40" s="1"/>
    </row>
    <row r="41" spans="1:61" ht="15" customHeight="1" x14ac:dyDescent="0.25">
      <c r="A41" s="1"/>
      <c r="B41" s="434"/>
      <c r="C41" s="318"/>
      <c r="D41" s="319"/>
      <c r="E41" s="330"/>
      <c r="F41" s="318"/>
      <c r="G41" s="318"/>
      <c r="H41" s="318"/>
      <c r="I41" s="318"/>
      <c r="J41" s="238" t="e">
        <f>IF(AND('Mapa final'!#REF!="Baja",'Mapa final'!#REF!="Leve"),CONCATENATE("R6C",'Mapa final'!#REF!),"")</f>
        <v>#REF!</v>
      </c>
      <c r="K41" s="239" t="e">
        <f>IF(AND('Mapa final'!#REF!="Baja",'Mapa final'!#REF!="Leve"),CONCATENATE("R6C",'Mapa final'!#REF!),"")</f>
        <v>#REF!</v>
      </c>
      <c r="L41" s="239" t="e">
        <f>IF(AND('Mapa final'!#REF!="Baja",'Mapa final'!#REF!="Leve"),CONCATENATE("R6C",'Mapa final'!#REF!),"")</f>
        <v>#REF!</v>
      </c>
      <c r="M41" s="239" t="e">
        <f>IF(AND('Mapa final'!#REF!="Baja",'Mapa final'!#REF!="Leve"),CONCATENATE("R6C",'Mapa final'!#REF!),"")</f>
        <v>#REF!</v>
      </c>
      <c r="N41" s="239" t="e">
        <f>IF(AND('Mapa final'!#REF!="Baja",'Mapa final'!#REF!="Leve"),CONCATENATE("R6C",'Mapa final'!#REF!),"")</f>
        <v>#REF!</v>
      </c>
      <c r="O41" s="240" t="e">
        <f>IF(AND('Mapa final'!#REF!="Baja",'Mapa final'!#REF!="Leve"),CONCATENATE("R6C",'Mapa final'!#REF!),"")</f>
        <v>#REF!</v>
      </c>
      <c r="P41" s="226" t="e">
        <f>IF(AND('Mapa final'!#REF!="Baja",'Mapa final'!#REF!="Menor"),CONCATENATE("R6C",'Mapa final'!#REF!),"")</f>
        <v>#REF!</v>
      </c>
      <c r="Q41" s="227" t="e">
        <f>IF(AND('Mapa final'!#REF!="Baja",'Mapa final'!#REF!="Menor"),CONCATENATE("R6C",'Mapa final'!#REF!),"")</f>
        <v>#REF!</v>
      </c>
      <c r="R41" s="227" t="e">
        <f>IF(AND('Mapa final'!#REF!="Baja",'Mapa final'!#REF!="Menor"),CONCATENATE("R6C",'Mapa final'!#REF!),"")</f>
        <v>#REF!</v>
      </c>
      <c r="S41" s="227" t="e">
        <f>IF(AND('Mapa final'!#REF!="Baja",'Mapa final'!#REF!="Menor"),CONCATENATE("R6C",'Mapa final'!#REF!),"")</f>
        <v>#REF!</v>
      </c>
      <c r="T41" s="227" t="e">
        <f>IF(AND('Mapa final'!#REF!="Baja",'Mapa final'!#REF!="Menor"),CONCATENATE("R6C",'Mapa final'!#REF!),"")</f>
        <v>#REF!</v>
      </c>
      <c r="U41" s="228" t="e">
        <f>IF(AND('Mapa final'!#REF!="Baja",'Mapa final'!#REF!="Menor"),CONCATENATE("R6C",'Mapa final'!#REF!),"")</f>
        <v>#REF!</v>
      </c>
      <c r="V41" s="226" t="e">
        <f>IF(AND('Mapa final'!#REF!="Baja",'Mapa final'!#REF!="Moderado"),CONCATENATE("R6C",'Mapa final'!#REF!),"")</f>
        <v>#REF!</v>
      </c>
      <c r="W41" s="227" t="e">
        <f>IF(AND('Mapa final'!#REF!="Baja",'Mapa final'!#REF!="Moderado"),CONCATENATE("R6C",'Mapa final'!#REF!),"")</f>
        <v>#REF!</v>
      </c>
      <c r="X41" s="227" t="e">
        <f>IF(AND('Mapa final'!#REF!="Baja",'Mapa final'!#REF!="Moderado"),CONCATENATE("R6C",'Mapa final'!#REF!),"")</f>
        <v>#REF!</v>
      </c>
      <c r="Y41" s="227" t="e">
        <f>IF(AND('Mapa final'!#REF!="Baja",'Mapa final'!#REF!="Moderado"),CONCATENATE("R6C",'Mapa final'!#REF!),"")</f>
        <v>#REF!</v>
      </c>
      <c r="Z41" s="227" t="e">
        <f>IF(AND('Mapa final'!#REF!="Baja",'Mapa final'!#REF!="Moderado"),CONCATENATE("R6C",'Mapa final'!#REF!),"")</f>
        <v>#REF!</v>
      </c>
      <c r="AA41" s="228" t="e">
        <f>IF(AND('Mapa final'!#REF!="Baja",'Mapa final'!#REF!="Moderado"),CONCATENATE("R6C",'Mapa final'!#REF!),"")</f>
        <v>#REF!</v>
      </c>
      <c r="AB41" s="214" t="e">
        <f>IF(AND('Mapa final'!#REF!="Baja",'Mapa final'!#REF!="Mayor"),CONCATENATE("R6C",'Mapa final'!#REF!),"")</f>
        <v>#REF!</v>
      </c>
      <c r="AC41" s="215" t="e">
        <f>IF(AND('Mapa final'!#REF!="Baja",'Mapa final'!#REF!="Mayor"),CONCATENATE("R6C",'Mapa final'!#REF!),"")</f>
        <v>#REF!</v>
      </c>
      <c r="AD41" s="215" t="e">
        <f>IF(AND('Mapa final'!#REF!="Baja",'Mapa final'!#REF!="Mayor"),CONCATENATE("R6C",'Mapa final'!#REF!),"")</f>
        <v>#REF!</v>
      </c>
      <c r="AE41" s="215" t="e">
        <f>IF(AND('Mapa final'!#REF!="Baja",'Mapa final'!#REF!="Mayor"),CONCATENATE("R6C",'Mapa final'!#REF!),"")</f>
        <v>#REF!</v>
      </c>
      <c r="AF41" s="215" t="e">
        <f>IF(AND('Mapa final'!#REF!="Baja",'Mapa final'!#REF!="Mayor"),CONCATENATE("R6C",'Mapa final'!#REF!),"")</f>
        <v>#REF!</v>
      </c>
      <c r="AG41" s="216" t="e">
        <f>IF(AND('Mapa final'!#REF!="Baja",'Mapa final'!#REF!="Mayor"),CONCATENATE("R6C",'Mapa final'!#REF!),"")</f>
        <v>#REF!</v>
      </c>
      <c r="AH41" s="217" t="e">
        <f>IF(AND('Mapa final'!#REF!="Baja",'Mapa final'!#REF!="Catastrófico"),CONCATENATE("R6C",'Mapa final'!#REF!),"")</f>
        <v>#REF!</v>
      </c>
      <c r="AI41" s="218" t="e">
        <f>IF(AND('Mapa final'!#REF!="Baja",'Mapa final'!#REF!="Catastrófico"),CONCATENATE("R6C",'Mapa final'!#REF!),"")</f>
        <v>#REF!</v>
      </c>
      <c r="AJ41" s="218" t="e">
        <f>IF(AND('Mapa final'!#REF!="Baja",'Mapa final'!#REF!="Catastrófico"),CONCATENATE("R6C",'Mapa final'!#REF!),"")</f>
        <v>#REF!</v>
      </c>
      <c r="AK41" s="218" t="e">
        <f>IF(AND('Mapa final'!#REF!="Baja",'Mapa final'!#REF!="Catastrófico"),CONCATENATE("R6C",'Mapa final'!#REF!),"")</f>
        <v>#REF!</v>
      </c>
      <c r="AL41" s="218" t="e">
        <f>IF(AND('Mapa final'!#REF!="Baja",'Mapa final'!#REF!="Catastrófico"),CONCATENATE("R6C",'Mapa final'!#REF!),"")</f>
        <v>#REF!</v>
      </c>
      <c r="AM41" s="219" t="e">
        <f>IF(AND('Mapa final'!#REF!="Baja",'Mapa final'!#REF!="Catastrófico"),CONCATENATE("R6C",'Mapa final'!#REF!),"")</f>
        <v>#REF!</v>
      </c>
      <c r="AN41" s="1"/>
      <c r="AO41" s="454"/>
      <c r="AP41" s="318"/>
      <c r="AQ41" s="318"/>
      <c r="AR41" s="318"/>
      <c r="AS41" s="318"/>
      <c r="AT41" s="455"/>
      <c r="AU41" s="1"/>
      <c r="AV41" s="1"/>
      <c r="AW41" s="1"/>
      <c r="AX41" s="1"/>
      <c r="AY41" s="1"/>
      <c r="AZ41" s="1"/>
      <c r="BA41" s="1"/>
      <c r="BB41" s="1"/>
      <c r="BC41" s="1"/>
      <c r="BD41" s="1"/>
      <c r="BE41" s="1"/>
      <c r="BF41" s="1"/>
      <c r="BG41" s="1"/>
      <c r="BH41" s="1"/>
      <c r="BI41" s="1"/>
    </row>
    <row r="42" spans="1:61" ht="15" customHeight="1" x14ac:dyDescent="0.25">
      <c r="A42" s="1"/>
      <c r="B42" s="434"/>
      <c r="C42" s="318"/>
      <c r="D42" s="319"/>
      <c r="E42" s="330"/>
      <c r="F42" s="318"/>
      <c r="G42" s="318"/>
      <c r="H42" s="318"/>
      <c r="I42" s="318"/>
      <c r="J42" s="238" t="e">
        <f>IF(AND('Mapa final'!#REF!="Baja",'Mapa final'!#REF!="Leve"),CONCATENATE("R7C",'Mapa final'!#REF!),"")</f>
        <v>#REF!</v>
      </c>
      <c r="K42" s="239" t="e">
        <f>IF(AND('Mapa final'!#REF!="Baja",'Mapa final'!#REF!="Leve"),CONCATENATE("R7C",'Mapa final'!#REF!),"")</f>
        <v>#REF!</v>
      </c>
      <c r="L42" s="239" t="e">
        <f>IF(AND('Mapa final'!#REF!="Baja",'Mapa final'!#REF!="Leve"),CONCATENATE("R7C",'Mapa final'!#REF!),"")</f>
        <v>#REF!</v>
      </c>
      <c r="M42" s="239" t="e">
        <f>IF(AND('Mapa final'!#REF!="Baja",'Mapa final'!#REF!="Leve"),CONCATENATE("R7C",'Mapa final'!#REF!),"")</f>
        <v>#REF!</v>
      </c>
      <c r="N42" s="239" t="e">
        <f>IF(AND('Mapa final'!#REF!="Baja",'Mapa final'!#REF!="Leve"),CONCATENATE("R7C",'Mapa final'!#REF!),"")</f>
        <v>#REF!</v>
      </c>
      <c r="O42" s="240" t="e">
        <f>IF(AND('Mapa final'!#REF!="Baja",'Mapa final'!#REF!="Leve"),CONCATENATE("R7C",'Mapa final'!#REF!),"")</f>
        <v>#REF!</v>
      </c>
      <c r="P42" s="226" t="e">
        <f>IF(AND('Mapa final'!#REF!="Baja",'Mapa final'!#REF!="Menor"),CONCATENATE("R7C",'Mapa final'!#REF!),"")</f>
        <v>#REF!</v>
      </c>
      <c r="Q42" s="227" t="e">
        <f>IF(AND('Mapa final'!#REF!="Baja",'Mapa final'!#REF!="Menor"),CONCATENATE("R7C",'Mapa final'!#REF!),"")</f>
        <v>#REF!</v>
      </c>
      <c r="R42" s="227" t="e">
        <f>IF(AND('Mapa final'!#REF!="Baja",'Mapa final'!#REF!="Menor"),CONCATENATE("R7C",'Mapa final'!#REF!),"")</f>
        <v>#REF!</v>
      </c>
      <c r="S42" s="227" t="e">
        <f>IF(AND('Mapa final'!#REF!="Baja",'Mapa final'!#REF!="Menor"),CONCATENATE("R7C",'Mapa final'!#REF!),"")</f>
        <v>#REF!</v>
      </c>
      <c r="T42" s="227" t="e">
        <f>IF(AND('Mapa final'!#REF!="Baja",'Mapa final'!#REF!="Menor"),CONCATENATE("R7C",'Mapa final'!#REF!),"")</f>
        <v>#REF!</v>
      </c>
      <c r="U42" s="228" t="e">
        <f>IF(AND('Mapa final'!#REF!="Baja",'Mapa final'!#REF!="Menor"),CONCATENATE("R7C",'Mapa final'!#REF!),"")</f>
        <v>#REF!</v>
      </c>
      <c r="V42" s="226" t="e">
        <f>IF(AND('Mapa final'!#REF!="Baja",'Mapa final'!#REF!="Moderado"),CONCATENATE("R7C",'Mapa final'!#REF!),"")</f>
        <v>#REF!</v>
      </c>
      <c r="W42" s="227" t="e">
        <f>IF(AND('Mapa final'!#REF!="Baja",'Mapa final'!#REF!="Moderado"),CONCATENATE("R7C",'Mapa final'!#REF!),"")</f>
        <v>#REF!</v>
      </c>
      <c r="X42" s="227" t="e">
        <f>IF(AND('Mapa final'!#REF!="Baja",'Mapa final'!#REF!="Moderado"),CONCATENATE("R7C",'Mapa final'!#REF!),"")</f>
        <v>#REF!</v>
      </c>
      <c r="Y42" s="227" t="e">
        <f>IF(AND('Mapa final'!#REF!="Baja",'Mapa final'!#REF!="Moderado"),CONCATENATE("R7C",'Mapa final'!#REF!),"")</f>
        <v>#REF!</v>
      </c>
      <c r="Z42" s="227" t="e">
        <f>IF(AND('Mapa final'!#REF!="Baja",'Mapa final'!#REF!="Moderado"),CONCATENATE("R7C",'Mapa final'!#REF!),"")</f>
        <v>#REF!</v>
      </c>
      <c r="AA42" s="228" t="e">
        <f>IF(AND('Mapa final'!#REF!="Baja",'Mapa final'!#REF!="Moderado"),CONCATENATE("R7C",'Mapa final'!#REF!),"")</f>
        <v>#REF!</v>
      </c>
      <c r="AB42" s="214" t="e">
        <f>IF(AND('Mapa final'!#REF!="Baja",'Mapa final'!#REF!="Mayor"),CONCATENATE("R7C",'Mapa final'!#REF!),"")</f>
        <v>#REF!</v>
      </c>
      <c r="AC42" s="215" t="e">
        <f>IF(AND('Mapa final'!#REF!="Baja",'Mapa final'!#REF!="Mayor"),CONCATENATE("R7C",'Mapa final'!#REF!),"")</f>
        <v>#REF!</v>
      </c>
      <c r="AD42" s="215" t="e">
        <f>IF(AND('Mapa final'!#REF!="Baja",'Mapa final'!#REF!="Mayor"),CONCATENATE("R7C",'Mapa final'!#REF!),"")</f>
        <v>#REF!</v>
      </c>
      <c r="AE42" s="215" t="e">
        <f>IF(AND('Mapa final'!#REF!="Baja",'Mapa final'!#REF!="Mayor"),CONCATENATE("R7C",'Mapa final'!#REF!),"")</f>
        <v>#REF!</v>
      </c>
      <c r="AF42" s="215" t="e">
        <f>IF(AND('Mapa final'!#REF!="Baja",'Mapa final'!#REF!="Mayor"),CONCATENATE("R7C",'Mapa final'!#REF!),"")</f>
        <v>#REF!</v>
      </c>
      <c r="AG42" s="216" t="e">
        <f>IF(AND('Mapa final'!#REF!="Baja",'Mapa final'!#REF!="Mayor"),CONCATENATE("R7C",'Mapa final'!#REF!),"")</f>
        <v>#REF!</v>
      </c>
      <c r="AH42" s="217" t="e">
        <f>IF(AND('Mapa final'!#REF!="Baja",'Mapa final'!#REF!="Catastrófico"),CONCATENATE("R7C",'Mapa final'!#REF!),"")</f>
        <v>#REF!</v>
      </c>
      <c r="AI42" s="218" t="e">
        <f>IF(AND('Mapa final'!#REF!="Baja",'Mapa final'!#REF!="Catastrófico"),CONCATENATE("R7C",'Mapa final'!#REF!),"")</f>
        <v>#REF!</v>
      </c>
      <c r="AJ42" s="218" t="e">
        <f>IF(AND('Mapa final'!#REF!="Baja",'Mapa final'!#REF!="Catastrófico"),CONCATENATE("R7C",'Mapa final'!#REF!),"")</f>
        <v>#REF!</v>
      </c>
      <c r="AK42" s="218" t="e">
        <f>IF(AND('Mapa final'!#REF!="Baja",'Mapa final'!#REF!="Catastrófico"),CONCATENATE("R7C",'Mapa final'!#REF!),"")</f>
        <v>#REF!</v>
      </c>
      <c r="AL42" s="218" t="e">
        <f>IF(AND('Mapa final'!#REF!="Baja",'Mapa final'!#REF!="Catastrófico"),CONCATENATE("R7C",'Mapa final'!#REF!),"")</f>
        <v>#REF!</v>
      </c>
      <c r="AM42" s="219" t="e">
        <f>IF(AND('Mapa final'!#REF!="Baja",'Mapa final'!#REF!="Catastrófico"),CONCATENATE("R7C",'Mapa final'!#REF!),"")</f>
        <v>#REF!</v>
      </c>
      <c r="AN42" s="1"/>
      <c r="AO42" s="454"/>
      <c r="AP42" s="318"/>
      <c r="AQ42" s="318"/>
      <c r="AR42" s="318"/>
      <c r="AS42" s="318"/>
      <c r="AT42" s="455"/>
      <c r="AU42" s="1"/>
      <c r="AV42" s="1"/>
      <c r="AW42" s="1"/>
      <c r="AX42" s="1"/>
      <c r="AY42" s="1"/>
      <c r="AZ42" s="1"/>
      <c r="BA42" s="1"/>
      <c r="BB42" s="1"/>
      <c r="BC42" s="1"/>
      <c r="BD42" s="1"/>
      <c r="BE42" s="1"/>
      <c r="BF42" s="1"/>
      <c r="BG42" s="1"/>
      <c r="BH42" s="1"/>
      <c r="BI42" s="1"/>
    </row>
    <row r="43" spans="1:61" ht="15" customHeight="1" x14ac:dyDescent="0.25">
      <c r="A43" s="1"/>
      <c r="B43" s="434"/>
      <c r="C43" s="318"/>
      <c r="D43" s="319"/>
      <c r="E43" s="330"/>
      <c r="F43" s="318"/>
      <c r="G43" s="318"/>
      <c r="H43" s="318"/>
      <c r="I43" s="318"/>
      <c r="J43" s="238" t="e">
        <f>IF(AND('Mapa final'!#REF!="Baja",'Mapa final'!#REF!="Leve"),CONCATENATE("R8C",'Mapa final'!#REF!),"")</f>
        <v>#REF!</v>
      </c>
      <c r="K43" s="239" t="e">
        <f>IF(AND('Mapa final'!#REF!="Baja",'Mapa final'!#REF!="Leve"),CONCATENATE("R8C",'Mapa final'!#REF!),"")</f>
        <v>#REF!</v>
      </c>
      <c r="L43" s="239" t="e">
        <f>IF(AND('Mapa final'!#REF!="Baja",'Mapa final'!#REF!="Leve"),CONCATENATE("R8C",'Mapa final'!#REF!),"")</f>
        <v>#REF!</v>
      </c>
      <c r="M43" s="239" t="e">
        <f>IF(AND('Mapa final'!#REF!="Baja",'Mapa final'!#REF!="Leve"),CONCATENATE("R8C",'Mapa final'!#REF!),"")</f>
        <v>#REF!</v>
      </c>
      <c r="N43" s="239" t="e">
        <f>IF(AND('Mapa final'!#REF!="Baja",'Mapa final'!#REF!="Leve"),CONCATENATE("R8C",'Mapa final'!#REF!),"")</f>
        <v>#REF!</v>
      </c>
      <c r="O43" s="240" t="e">
        <f>IF(AND('Mapa final'!#REF!="Baja",'Mapa final'!#REF!="Leve"),CONCATENATE("R8C",'Mapa final'!#REF!),"")</f>
        <v>#REF!</v>
      </c>
      <c r="P43" s="226" t="e">
        <f>IF(AND('Mapa final'!#REF!="Baja",'Mapa final'!#REF!="Menor"),CONCATENATE("R8C",'Mapa final'!#REF!),"")</f>
        <v>#REF!</v>
      </c>
      <c r="Q43" s="227" t="e">
        <f>IF(AND('Mapa final'!#REF!="Baja",'Mapa final'!#REF!="Menor"),CONCATENATE("R8C",'Mapa final'!#REF!),"")</f>
        <v>#REF!</v>
      </c>
      <c r="R43" s="227" t="e">
        <f>IF(AND('Mapa final'!#REF!="Baja",'Mapa final'!#REF!="Menor"),CONCATENATE("R8C",'Mapa final'!#REF!),"")</f>
        <v>#REF!</v>
      </c>
      <c r="S43" s="227" t="e">
        <f>IF(AND('Mapa final'!#REF!="Baja",'Mapa final'!#REF!="Menor"),CONCATENATE("R8C",'Mapa final'!#REF!),"")</f>
        <v>#REF!</v>
      </c>
      <c r="T43" s="227" t="e">
        <f>IF(AND('Mapa final'!#REF!="Baja",'Mapa final'!#REF!="Menor"),CONCATENATE("R8C",'Mapa final'!#REF!),"")</f>
        <v>#REF!</v>
      </c>
      <c r="U43" s="228" t="e">
        <f>IF(AND('Mapa final'!#REF!="Baja",'Mapa final'!#REF!="Menor"),CONCATENATE("R8C",'Mapa final'!#REF!),"")</f>
        <v>#REF!</v>
      </c>
      <c r="V43" s="226" t="e">
        <f>IF(AND('Mapa final'!#REF!="Baja",'Mapa final'!#REF!="Moderado"),CONCATENATE("R8C",'Mapa final'!#REF!),"")</f>
        <v>#REF!</v>
      </c>
      <c r="W43" s="227" t="e">
        <f>IF(AND('Mapa final'!#REF!="Baja",'Mapa final'!#REF!="Moderado"),CONCATENATE("R8C",'Mapa final'!#REF!),"")</f>
        <v>#REF!</v>
      </c>
      <c r="X43" s="227" t="e">
        <f>IF(AND('Mapa final'!#REF!="Baja",'Mapa final'!#REF!="Moderado"),CONCATENATE("R8C",'Mapa final'!#REF!),"")</f>
        <v>#REF!</v>
      </c>
      <c r="Y43" s="227" t="e">
        <f>IF(AND('Mapa final'!#REF!="Baja",'Mapa final'!#REF!="Moderado"),CONCATENATE("R8C",'Mapa final'!#REF!),"")</f>
        <v>#REF!</v>
      </c>
      <c r="Z43" s="227" t="e">
        <f>IF(AND('Mapa final'!#REF!="Baja",'Mapa final'!#REF!="Moderado"),CONCATENATE("R8C",'Mapa final'!#REF!),"")</f>
        <v>#REF!</v>
      </c>
      <c r="AA43" s="228" t="e">
        <f>IF(AND('Mapa final'!#REF!="Baja",'Mapa final'!#REF!="Moderado"),CONCATENATE("R8C",'Mapa final'!#REF!),"")</f>
        <v>#REF!</v>
      </c>
      <c r="AB43" s="214" t="e">
        <f>IF(AND('Mapa final'!#REF!="Baja",'Mapa final'!#REF!="Mayor"),CONCATENATE("R8C",'Mapa final'!#REF!),"")</f>
        <v>#REF!</v>
      </c>
      <c r="AC43" s="215" t="e">
        <f>IF(AND('Mapa final'!#REF!="Baja",'Mapa final'!#REF!="Mayor"),CONCATENATE("R8C",'Mapa final'!#REF!),"")</f>
        <v>#REF!</v>
      </c>
      <c r="AD43" s="215" t="e">
        <f>IF(AND('Mapa final'!#REF!="Baja",'Mapa final'!#REF!="Mayor"),CONCATENATE("R8C",'Mapa final'!#REF!),"")</f>
        <v>#REF!</v>
      </c>
      <c r="AE43" s="215" t="e">
        <f>IF(AND('Mapa final'!#REF!="Baja",'Mapa final'!#REF!="Mayor"),CONCATENATE("R8C",'Mapa final'!#REF!),"")</f>
        <v>#REF!</v>
      </c>
      <c r="AF43" s="215" t="e">
        <f>IF(AND('Mapa final'!#REF!="Baja",'Mapa final'!#REF!="Mayor"),CONCATENATE("R8C",'Mapa final'!#REF!),"")</f>
        <v>#REF!</v>
      </c>
      <c r="AG43" s="216" t="e">
        <f>IF(AND('Mapa final'!#REF!="Baja",'Mapa final'!#REF!="Mayor"),CONCATENATE("R8C",'Mapa final'!#REF!),"")</f>
        <v>#REF!</v>
      </c>
      <c r="AH43" s="217" t="e">
        <f>IF(AND('Mapa final'!#REF!="Baja",'Mapa final'!#REF!="Catastrófico"),CONCATENATE("R8C",'Mapa final'!#REF!),"")</f>
        <v>#REF!</v>
      </c>
      <c r="AI43" s="218" t="e">
        <f>IF(AND('Mapa final'!#REF!="Baja",'Mapa final'!#REF!="Catastrófico"),CONCATENATE("R8C",'Mapa final'!#REF!),"")</f>
        <v>#REF!</v>
      </c>
      <c r="AJ43" s="218" t="e">
        <f>IF(AND('Mapa final'!#REF!="Baja",'Mapa final'!#REF!="Catastrófico"),CONCATENATE("R8C",'Mapa final'!#REF!),"")</f>
        <v>#REF!</v>
      </c>
      <c r="AK43" s="218" t="e">
        <f>IF(AND('Mapa final'!#REF!="Baja",'Mapa final'!#REF!="Catastrófico"),CONCATENATE("R8C",'Mapa final'!#REF!),"")</f>
        <v>#REF!</v>
      </c>
      <c r="AL43" s="218" t="e">
        <f>IF(AND('Mapa final'!#REF!="Baja",'Mapa final'!#REF!="Catastrófico"),CONCATENATE("R8C",'Mapa final'!#REF!),"")</f>
        <v>#REF!</v>
      </c>
      <c r="AM43" s="219" t="e">
        <f>IF(AND('Mapa final'!#REF!="Baja",'Mapa final'!#REF!="Catastrófico"),CONCATENATE("R8C",'Mapa final'!#REF!),"")</f>
        <v>#REF!</v>
      </c>
      <c r="AN43" s="1"/>
      <c r="AO43" s="454"/>
      <c r="AP43" s="318"/>
      <c r="AQ43" s="318"/>
      <c r="AR43" s="318"/>
      <c r="AS43" s="318"/>
      <c r="AT43" s="455"/>
      <c r="AU43" s="1"/>
      <c r="AV43" s="1"/>
      <c r="AW43" s="1"/>
      <c r="AX43" s="1"/>
      <c r="AY43" s="1"/>
      <c r="AZ43" s="1"/>
      <c r="BA43" s="1"/>
      <c r="BB43" s="1"/>
      <c r="BC43" s="1"/>
      <c r="BD43" s="1"/>
      <c r="BE43" s="1"/>
      <c r="BF43" s="1"/>
      <c r="BG43" s="1"/>
      <c r="BH43" s="1"/>
      <c r="BI43" s="1"/>
    </row>
    <row r="44" spans="1:61" ht="15" customHeight="1" x14ac:dyDescent="0.25">
      <c r="A44" s="1"/>
      <c r="B44" s="434"/>
      <c r="C44" s="318"/>
      <c r="D44" s="319"/>
      <c r="E44" s="330"/>
      <c r="F44" s="318"/>
      <c r="G44" s="318"/>
      <c r="H44" s="318"/>
      <c r="I44" s="318"/>
      <c r="J44" s="238" t="e">
        <f>IF(AND('Mapa final'!#REF!="Baja",'Mapa final'!#REF!="Leve"),CONCATENATE("R9C",'Mapa final'!#REF!),"")</f>
        <v>#REF!</v>
      </c>
      <c r="K44" s="239" t="e">
        <f>IF(AND('Mapa final'!#REF!="Baja",'Mapa final'!#REF!="Leve"),CONCATENATE("R9C",'Mapa final'!#REF!),"")</f>
        <v>#REF!</v>
      </c>
      <c r="L44" s="239" t="e">
        <f>IF(AND('Mapa final'!#REF!="Baja",'Mapa final'!#REF!="Leve"),CONCATENATE("R9C",'Mapa final'!#REF!),"")</f>
        <v>#REF!</v>
      </c>
      <c r="M44" s="239" t="e">
        <f>IF(AND('Mapa final'!#REF!="Baja",'Mapa final'!#REF!="Leve"),CONCATENATE("R9C",'Mapa final'!#REF!),"")</f>
        <v>#REF!</v>
      </c>
      <c r="N44" s="239" t="e">
        <f>IF(AND('Mapa final'!#REF!="Baja",'Mapa final'!#REF!="Leve"),CONCATENATE("R9C",'Mapa final'!#REF!),"")</f>
        <v>#REF!</v>
      </c>
      <c r="O44" s="240" t="e">
        <f>IF(AND('Mapa final'!#REF!="Baja",'Mapa final'!#REF!="Leve"),CONCATENATE("R9C",'Mapa final'!#REF!),"")</f>
        <v>#REF!</v>
      </c>
      <c r="P44" s="226" t="e">
        <f>IF(AND('Mapa final'!#REF!="Baja",'Mapa final'!#REF!="Menor"),CONCATENATE("R9C",'Mapa final'!#REF!),"")</f>
        <v>#REF!</v>
      </c>
      <c r="Q44" s="227" t="e">
        <f>IF(AND('Mapa final'!#REF!="Baja",'Mapa final'!#REF!="Menor"),CONCATENATE("R9C",'Mapa final'!#REF!),"")</f>
        <v>#REF!</v>
      </c>
      <c r="R44" s="227" t="e">
        <f>IF(AND('Mapa final'!#REF!="Baja",'Mapa final'!#REF!="Menor"),CONCATENATE("R9C",'Mapa final'!#REF!),"")</f>
        <v>#REF!</v>
      </c>
      <c r="S44" s="227" t="e">
        <f>IF(AND('Mapa final'!#REF!="Baja",'Mapa final'!#REF!="Menor"),CONCATENATE("R9C",'Mapa final'!#REF!),"")</f>
        <v>#REF!</v>
      </c>
      <c r="T44" s="227" t="e">
        <f>IF(AND('Mapa final'!#REF!="Baja",'Mapa final'!#REF!="Menor"),CONCATENATE("R9C",'Mapa final'!#REF!),"")</f>
        <v>#REF!</v>
      </c>
      <c r="U44" s="228" t="e">
        <f>IF(AND('Mapa final'!#REF!="Baja",'Mapa final'!#REF!="Menor"),CONCATENATE("R9C",'Mapa final'!#REF!),"")</f>
        <v>#REF!</v>
      </c>
      <c r="V44" s="226" t="e">
        <f>IF(AND('Mapa final'!#REF!="Baja",'Mapa final'!#REF!="Moderado"),CONCATENATE("R9C",'Mapa final'!#REF!),"")</f>
        <v>#REF!</v>
      </c>
      <c r="W44" s="227" t="e">
        <f>IF(AND('Mapa final'!#REF!="Baja",'Mapa final'!#REF!="Moderado"),CONCATENATE("R9C",'Mapa final'!#REF!),"")</f>
        <v>#REF!</v>
      </c>
      <c r="X44" s="227" t="e">
        <f>IF(AND('Mapa final'!#REF!="Baja",'Mapa final'!#REF!="Moderado"),CONCATENATE("R9C",'Mapa final'!#REF!),"")</f>
        <v>#REF!</v>
      </c>
      <c r="Y44" s="227" t="e">
        <f>IF(AND('Mapa final'!#REF!="Baja",'Mapa final'!#REF!="Moderado"),CONCATENATE("R9C",'Mapa final'!#REF!),"")</f>
        <v>#REF!</v>
      </c>
      <c r="Z44" s="227" t="e">
        <f>IF(AND('Mapa final'!#REF!="Baja",'Mapa final'!#REF!="Moderado"),CONCATENATE("R9C",'Mapa final'!#REF!),"")</f>
        <v>#REF!</v>
      </c>
      <c r="AA44" s="228" t="e">
        <f>IF(AND('Mapa final'!#REF!="Baja",'Mapa final'!#REF!="Moderado"),CONCATENATE("R9C",'Mapa final'!#REF!),"")</f>
        <v>#REF!</v>
      </c>
      <c r="AB44" s="214" t="e">
        <f>IF(AND('Mapa final'!#REF!="Baja",'Mapa final'!#REF!="Mayor"),CONCATENATE("R9C",'Mapa final'!#REF!),"")</f>
        <v>#REF!</v>
      </c>
      <c r="AC44" s="215" t="e">
        <f>IF(AND('Mapa final'!#REF!="Baja",'Mapa final'!#REF!="Mayor"),CONCATENATE("R9C",'Mapa final'!#REF!),"")</f>
        <v>#REF!</v>
      </c>
      <c r="AD44" s="215" t="e">
        <f>IF(AND('Mapa final'!#REF!="Baja",'Mapa final'!#REF!="Mayor"),CONCATENATE("R9C",'Mapa final'!#REF!),"")</f>
        <v>#REF!</v>
      </c>
      <c r="AE44" s="215" t="e">
        <f>IF(AND('Mapa final'!#REF!="Baja",'Mapa final'!#REF!="Mayor"),CONCATENATE("R9C",'Mapa final'!#REF!),"")</f>
        <v>#REF!</v>
      </c>
      <c r="AF44" s="215" t="e">
        <f>IF(AND('Mapa final'!#REF!="Baja",'Mapa final'!#REF!="Mayor"),CONCATENATE("R9C",'Mapa final'!#REF!),"")</f>
        <v>#REF!</v>
      </c>
      <c r="AG44" s="216" t="e">
        <f>IF(AND('Mapa final'!#REF!="Baja",'Mapa final'!#REF!="Mayor"),CONCATENATE("R9C",'Mapa final'!#REF!),"")</f>
        <v>#REF!</v>
      </c>
      <c r="AH44" s="217" t="e">
        <f>IF(AND('Mapa final'!#REF!="Baja",'Mapa final'!#REF!="Catastrófico"),CONCATENATE("R9C",'Mapa final'!#REF!),"")</f>
        <v>#REF!</v>
      </c>
      <c r="AI44" s="218" t="e">
        <f>IF(AND('Mapa final'!#REF!="Baja",'Mapa final'!#REF!="Catastrófico"),CONCATENATE("R9C",'Mapa final'!#REF!),"")</f>
        <v>#REF!</v>
      </c>
      <c r="AJ44" s="218" t="e">
        <f>IF(AND('Mapa final'!#REF!="Baja",'Mapa final'!#REF!="Catastrófico"),CONCATENATE("R9C",'Mapa final'!#REF!),"")</f>
        <v>#REF!</v>
      </c>
      <c r="AK44" s="218" t="e">
        <f>IF(AND('Mapa final'!#REF!="Baja",'Mapa final'!#REF!="Catastrófico"),CONCATENATE("R9C",'Mapa final'!#REF!),"")</f>
        <v>#REF!</v>
      </c>
      <c r="AL44" s="218" t="e">
        <f>IF(AND('Mapa final'!#REF!="Baja",'Mapa final'!#REF!="Catastrófico"),CONCATENATE("R9C",'Mapa final'!#REF!),"")</f>
        <v>#REF!</v>
      </c>
      <c r="AM44" s="219" t="e">
        <f>IF(AND('Mapa final'!#REF!="Baja",'Mapa final'!#REF!="Catastrófico"),CONCATENATE("R9C",'Mapa final'!#REF!),"")</f>
        <v>#REF!</v>
      </c>
      <c r="AN44" s="1"/>
      <c r="AO44" s="454"/>
      <c r="AP44" s="318"/>
      <c r="AQ44" s="318"/>
      <c r="AR44" s="318"/>
      <c r="AS44" s="318"/>
      <c r="AT44" s="455"/>
      <c r="AU44" s="1"/>
      <c r="AV44" s="1"/>
      <c r="AW44" s="1"/>
      <c r="AX44" s="1"/>
      <c r="AY44" s="1"/>
      <c r="AZ44" s="1"/>
      <c r="BA44" s="1"/>
      <c r="BB44" s="1"/>
      <c r="BC44" s="1"/>
      <c r="BD44" s="1"/>
      <c r="BE44" s="1"/>
      <c r="BF44" s="1"/>
      <c r="BG44" s="1"/>
      <c r="BH44" s="1"/>
      <c r="BI44" s="1"/>
    </row>
    <row r="45" spans="1:61" ht="15.75" customHeight="1" x14ac:dyDescent="0.25">
      <c r="A45" s="1"/>
      <c r="B45" s="434"/>
      <c r="C45" s="318"/>
      <c r="D45" s="319"/>
      <c r="E45" s="424"/>
      <c r="F45" s="425"/>
      <c r="G45" s="425"/>
      <c r="H45" s="425"/>
      <c r="I45" s="425"/>
      <c r="J45" s="241" t="e">
        <f>IF(AND('Mapa final'!#REF!="Baja",'Mapa final'!#REF!="Leve"),CONCATENATE("R10C",'Mapa final'!#REF!),"")</f>
        <v>#REF!</v>
      </c>
      <c r="K45" s="242" t="e">
        <f>IF(AND('Mapa final'!#REF!="Baja",'Mapa final'!#REF!="Leve"),CONCATENATE("R10C",'Mapa final'!#REF!),"")</f>
        <v>#REF!</v>
      </c>
      <c r="L45" s="242" t="e">
        <f>IF(AND('Mapa final'!#REF!="Baja",'Mapa final'!#REF!="Leve"),CONCATENATE("R10C",'Mapa final'!#REF!),"")</f>
        <v>#REF!</v>
      </c>
      <c r="M45" s="242" t="e">
        <f>IF(AND('Mapa final'!#REF!="Baja",'Mapa final'!#REF!="Leve"),CONCATENATE("R10C",'Mapa final'!#REF!),"")</f>
        <v>#REF!</v>
      </c>
      <c r="N45" s="242" t="e">
        <f>IF(AND('Mapa final'!#REF!="Baja",'Mapa final'!#REF!="Leve"),CONCATENATE("R10C",'Mapa final'!#REF!),"")</f>
        <v>#REF!</v>
      </c>
      <c r="O45" s="243" t="e">
        <f>IF(AND('Mapa final'!#REF!="Baja",'Mapa final'!#REF!="Leve"),CONCATENATE("R10C",'Mapa final'!#REF!),"")</f>
        <v>#REF!</v>
      </c>
      <c r="P45" s="226" t="e">
        <f>IF(AND('Mapa final'!#REF!="Baja",'Mapa final'!#REF!="Menor"),CONCATENATE("R10C",'Mapa final'!#REF!),"")</f>
        <v>#REF!</v>
      </c>
      <c r="Q45" s="227" t="e">
        <f>IF(AND('Mapa final'!#REF!="Baja",'Mapa final'!#REF!="Menor"),CONCATENATE("R10C",'Mapa final'!#REF!),"")</f>
        <v>#REF!</v>
      </c>
      <c r="R45" s="227" t="e">
        <f>IF(AND('Mapa final'!#REF!="Baja",'Mapa final'!#REF!="Menor"),CONCATENATE("R10C",'Mapa final'!#REF!),"")</f>
        <v>#REF!</v>
      </c>
      <c r="S45" s="227" t="e">
        <f>IF(AND('Mapa final'!#REF!="Baja",'Mapa final'!#REF!="Menor"),CONCATENATE("R10C",'Mapa final'!#REF!),"")</f>
        <v>#REF!</v>
      </c>
      <c r="T45" s="227" t="e">
        <f>IF(AND('Mapa final'!#REF!="Baja",'Mapa final'!#REF!="Menor"),CONCATENATE("R10C",'Mapa final'!#REF!),"")</f>
        <v>#REF!</v>
      </c>
      <c r="U45" s="228" t="e">
        <f>IF(AND('Mapa final'!#REF!="Baja",'Mapa final'!#REF!="Menor"),CONCATENATE("R10C",'Mapa final'!#REF!),"")</f>
        <v>#REF!</v>
      </c>
      <c r="V45" s="232" t="e">
        <f>IF(AND('Mapa final'!#REF!="Baja",'Mapa final'!#REF!="Moderado"),CONCATENATE("R10C",'Mapa final'!#REF!),"")</f>
        <v>#REF!</v>
      </c>
      <c r="W45" s="233" t="e">
        <f>IF(AND('Mapa final'!#REF!="Baja",'Mapa final'!#REF!="Moderado"),CONCATENATE("R10C",'Mapa final'!#REF!),"")</f>
        <v>#REF!</v>
      </c>
      <c r="X45" s="233" t="e">
        <f>IF(AND('Mapa final'!#REF!="Baja",'Mapa final'!#REF!="Moderado"),CONCATENATE("R10C",'Mapa final'!#REF!),"")</f>
        <v>#REF!</v>
      </c>
      <c r="Y45" s="233" t="e">
        <f>IF(AND('Mapa final'!#REF!="Baja",'Mapa final'!#REF!="Moderado"),CONCATENATE("R10C",'Mapa final'!#REF!),"")</f>
        <v>#REF!</v>
      </c>
      <c r="Z45" s="233" t="e">
        <f>IF(AND('Mapa final'!#REF!="Baja",'Mapa final'!#REF!="Moderado"),CONCATENATE("R10C",'Mapa final'!#REF!),"")</f>
        <v>#REF!</v>
      </c>
      <c r="AA45" s="234" t="e">
        <f>IF(AND('Mapa final'!#REF!="Baja",'Mapa final'!#REF!="Moderado"),CONCATENATE("R10C",'Mapa final'!#REF!),"")</f>
        <v>#REF!</v>
      </c>
      <c r="AB45" s="220" t="e">
        <f>IF(AND('Mapa final'!#REF!="Baja",'Mapa final'!#REF!="Mayor"),CONCATENATE("R10C",'Mapa final'!#REF!),"")</f>
        <v>#REF!</v>
      </c>
      <c r="AC45" s="221" t="e">
        <f>IF(AND('Mapa final'!#REF!="Baja",'Mapa final'!#REF!="Mayor"),CONCATENATE("R10C",'Mapa final'!#REF!),"")</f>
        <v>#REF!</v>
      </c>
      <c r="AD45" s="221" t="e">
        <f>IF(AND('Mapa final'!#REF!="Baja",'Mapa final'!#REF!="Mayor"),CONCATENATE("R10C",'Mapa final'!#REF!),"")</f>
        <v>#REF!</v>
      </c>
      <c r="AE45" s="221" t="e">
        <f>IF(AND('Mapa final'!#REF!="Baja",'Mapa final'!#REF!="Mayor"),CONCATENATE("R10C",'Mapa final'!#REF!),"")</f>
        <v>#REF!</v>
      </c>
      <c r="AF45" s="221" t="e">
        <f>IF(AND('Mapa final'!#REF!="Baja",'Mapa final'!#REF!="Mayor"),CONCATENATE("R10C",'Mapa final'!#REF!),"")</f>
        <v>#REF!</v>
      </c>
      <c r="AG45" s="222" t="e">
        <f>IF(AND('Mapa final'!#REF!="Baja",'Mapa final'!#REF!="Mayor"),CONCATENATE("R10C",'Mapa final'!#REF!),"")</f>
        <v>#REF!</v>
      </c>
      <c r="AH45" s="223" t="e">
        <f>IF(AND('Mapa final'!#REF!="Baja",'Mapa final'!#REF!="Catastrófico"),CONCATENATE("R10C",'Mapa final'!#REF!),"")</f>
        <v>#REF!</v>
      </c>
      <c r="AI45" s="224" t="e">
        <f>IF(AND('Mapa final'!#REF!="Baja",'Mapa final'!#REF!="Catastrófico"),CONCATENATE("R10C",'Mapa final'!#REF!),"")</f>
        <v>#REF!</v>
      </c>
      <c r="AJ45" s="224" t="e">
        <f>IF(AND('Mapa final'!#REF!="Baja",'Mapa final'!#REF!="Catastrófico"),CONCATENATE("R10C",'Mapa final'!#REF!),"")</f>
        <v>#REF!</v>
      </c>
      <c r="AK45" s="224" t="e">
        <f>IF(AND('Mapa final'!#REF!="Baja",'Mapa final'!#REF!="Catastrófico"),CONCATENATE("R10C",'Mapa final'!#REF!),"")</f>
        <v>#REF!</v>
      </c>
      <c r="AL45" s="224" t="e">
        <f>IF(AND('Mapa final'!#REF!="Baja",'Mapa final'!#REF!="Catastrófico"),CONCATENATE("R10C",'Mapa final'!#REF!),"")</f>
        <v>#REF!</v>
      </c>
      <c r="AM45" s="225" t="e">
        <f>IF(AND('Mapa final'!#REF!="Baja",'Mapa final'!#REF!="Catastrófico"),CONCATENATE("R10C",'Mapa final'!#REF!),"")</f>
        <v>#REF!</v>
      </c>
      <c r="AN45" s="1"/>
      <c r="AO45" s="456"/>
      <c r="AP45" s="443"/>
      <c r="AQ45" s="443"/>
      <c r="AR45" s="443"/>
      <c r="AS45" s="443"/>
      <c r="AT45" s="457"/>
    </row>
    <row r="46" spans="1:61" ht="46.5" customHeight="1" x14ac:dyDescent="0.35">
      <c r="A46" s="1"/>
      <c r="B46" s="434"/>
      <c r="C46" s="318"/>
      <c r="D46" s="319"/>
      <c r="E46" s="451" t="s">
        <v>615</v>
      </c>
      <c r="F46" s="423"/>
      <c r="G46" s="423"/>
      <c r="H46" s="423"/>
      <c r="I46" s="413"/>
      <c r="J46" s="235" t="e">
        <f>IF(AND('Mapa final'!#REF!="Muy Baja",'Mapa final'!#REF!="Leve"),CONCATENATE("R1C",'Mapa final'!#REF!),"")</f>
        <v>#REF!</v>
      </c>
      <c r="K46" s="236" t="e">
        <f>IF(AND('Mapa final'!#REF!="Muy Baja",'Mapa final'!#REF!="Leve"),CONCATENATE("R1C",'Mapa final'!#REF!),"")</f>
        <v>#REF!</v>
      </c>
      <c r="L46" s="236" t="e">
        <f>IF(AND('Mapa final'!#REF!="Muy Baja",'Mapa final'!#REF!="Leve"),CONCATENATE("R1C",'Mapa final'!#REF!),"")</f>
        <v>#REF!</v>
      </c>
      <c r="M46" s="236" t="e">
        <f>IF(AND('Mapa final'!#REF!="Muy Baja",'Mapa final'!#REF!="Leve"),CONCATENATE("R1C",'Mapa final'!#REF!),"")</f>
        <v>#REF!</v>
      </c>
      <c r="N46" s="236" t="e">
        <f>IF(AND('Mapa final'!#REF!="Muy Baja",'Mapa final'!#REF!="Leve"),CONCATENATE("R1C",'Mapa final'!#REF!),"")</f>
        <v>#REF!</v>
      </c>
      <c r="O46" s="237" t="e">
        <f>IF(AND('Mapa final'!#REF!="Muy Baja",'Mapa final'!#REF!="Leve"),CONCATENATE("R1C",'Mapa final'!#REF!),"")</f>
        <v>#REF!</v>
      </c>
      <c r="P46" s="235" t="e">
        <f>IF(AND('Mapa final'!#REF!="Muy Baja",'Mapa final'!#REF!="Menor"),CONCATENATE("R1C",'Mapa final'!#REF!),"")</f>
        <v>#REF!</v>
      </c>
      <c r="Q46" s="236" t="e">
        <f>IF(AND('Mapa final'!#REF!="Muy Baja",'Mapa final'!#REF!="Menor"),CONCATENATE("R1C",'Mapa final'!#REF!),"")</f>
        <v>#REF!</v>
      </c>
      <c r="R46" s="236" t="e">
        <f>IF(AND('Mapa final'!#REF!="Muy Baja",'Mapa final'!#REF!="Menor"),CONCATENATE("R1C",'Mapa final'!#REF!),"")</f>
        <v>#REF!</v>
      </c>
      <c r="S46" s="236" t="e">
        <f>IF(AND('Mapa final'!#REF!="Muy Baja",'Mapa final'!#REF!="Menor"),CONCATENATE("R1C",'Mapa final'!#REF!),"")</f>
        <v>#REF!</v>
      </c>
      <c r="T46" s="236" t="e">
        <f>IF(AND('Mapa final'!#REF!="Muy Baja",'Mapa final'!#REF!="Menor"),CONCATENATE("R1C",'Mapa final'!#REF!),"")</f>
        <v>#REF!</v>
      </c>
      <c r="U46" s="237" t="e">
        <f>IF(AND('Mapa final'!#REF!="Muy Baja",'Mapa final'!#REF!="Menor"),CONCATENATE("R1C",'Mapa final'!#REF!),"")</f>
        <v>#REF!</v>
      </c>
      <c r="V46" s="229" t="e">
        <f>IF(AND('Mapa final'!#REF!="Muy Baja",'Mapa final'!#REF!="Moderado"),CONCATENATE("R1C",'Mapa final'!#REF!),"")</f>
        <v>#REF!</v>
      </c>
      <c r="W46" s="244" t="e">
        <f>IF(AND('Mapa final'!#REF!="Muy Baja",'Mapa final'!#REF!="Moderado"),CONCATENATE("R1C",'Mapa final'!#REF!),"")</f>
        <v>#REF!</v>
      </c>
      <c r="X46" s="230" t="e">
        <f>IF(AND('Mapa final'!#REF!="Muy Baja",'Mapa final'!#REF!="Moderado"),CONCATENATE("R1C",'Mapa final'!#REF!),"")</f>
        <v>#REF!</v>
      </c>
      <c r="Y46" s="230" t="e">
        <f>IF(AND('Mapa final'!#REF!="Muy Baja",'Mapa final'!#REF!="Moderado"),CONCATENATE("R1C",'Mapa final'!#REF!),"")</f>
        <v>#REF!</v>
      </c>
      <c r="Z46" s="230" t="e">
        <f>IF(AND('Mapa final'!#REF!="Muy Baja",'Mapa final'!#REF!="Moderado"),CONCATENATE("R1C",'Mapa final'!#REF!),"")</f>
        <v>#REF!</v>
      </c>
      <c r="AA46" s="231" t="e">
        <f>IF(AND('Mapa final'!#REF!="Muy Baja",'Mapa final'!#REF!="Moderado"),CONCATENATE("R1C",'Mapa final'!#REF!),"")</f>
        <v>#REF!</v>
      </c>
      <c r="AB46" s="208" t="e">
        <f>IF(AND('Mapa final'!#REF!="Muy Baja",'Mapa final'!#REF!="Mayor"),CONCATENATE("R1C",'Mapa final'!#REF!),"")</f>
        <v>#REF!</v>
      </c>
      <c r="AC46" s="209" t="e">
        <f>IF(AND('Mapa final'!#REF!="Muy Baja",'Mapa final'!#REF!="Mayor"),CONCATENATE("R1C",'Mapa final'!#REF!),"")</f>
        <v>#REF!</v>
      </c>
      <c r="AD46" s="209" t="e">
        <f>IF(AND('Mapa final'!#REF!="Muy Baja",'Mapa final'!#REF!="Mayor"),CONCATENATE("R1C",'Mapa final'!#REF!),"")</f>
        <v>#REF!</v>
      </c>
      <c r="AE46" s="209" t="e">
        <f>IF(AND('Mapa final'!#REF!="Muy Baja",'Mapa final'!#REF!="Mayor"),CONCATENATE("R1C",'Mapa final'!#REF!),"")</f>
        <v>#REF!</v>
      </c>
      <c r="AF46" s="209" t="e">
        <f>IF(AND('Mapa final'!#REF!="Muy Baja",'Mapa final'!#REF!="Mayor"),CONCATENATE("R1C",'Mapa final'!#REF!),"")</f>
        <v>#REF!</v>
      </c>
      <c r="AG46" s="210" t="e">
        <f>IF(AND('Mapa final'!#REF!="Muy Baja",'Mapa final'!#REF!="Mayor"),CONCATENATE("R1C",'Mapa final'!#REF!),"")</f>
        <v>#REF!</v>
      </c>
      <c r="AH46" s="211" t="e">
        <f>IF(AND('Mapa final'!#REF!="Muy Baja",'Mapa final'!#REF!="Catastrófico"),CONCATENATE("R1C",'Mapa final'!#REF!),"")</f>
        <v>#REF!</v>
      </c>
      <c r="AI46" s="212" t="e">
        <f>IF(AND('Mapa final'!#REF!="Muy Baja",'Mapa final'!#REF!="Catastrófico"),CONCATENATE("R1C",'Mapa final'!#REF!),"")</f>
        <v>#REF!</v>
      </c>
      <c r="AJ46" s="212" t="e">
        <f>IF(AND('Mapa final'!#REF!="Muy Baja",'Mapa final'!#REF!="Catastrófico"),CONCATENATE("R1C",'Mapa final'!#REF!),"")</f>
        <v>#REF!</v>
      </c>
      <c r="AK46" s="212" t="e">
        <f>IF(AND('Mapa final'!#REF!="Muy Baja",'Mapa final'!#REF!="Catastrófico"),CONCATENATE("R1C",'Mapa final'!#REF!),"")</f>
        <v>#REF!</v>
      </c>
      <c r="AL46" s="212" t="e">
        <f>IF(AND('Mapa final'!#REF!="Muy Baja",'Mapa final'!#REF!="Catastrófico"),CONCATENATE("R1C",'Mapa final'!#REF!),"")</f>
        <v>#REF!</v>
      </c>
      <c r="AM46" s="213" t="e">
        <f>IF(AND('Mapa final'!#REF!="Muy Baja",'Mapa final'!#REF!="Catastrófico"),CONCATENATE("R1C",'Mapa final'!#REF!),"")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25">
      <c r="A47" s="1"/>
      <c r="B47" s="434"/>
      <c r="C47" s="318"/>
      <c r="D47" s="319"/>
      <c r="E47" s="330"/>
      <c r="F47" s="318"/>
      <c r="G47" s="318"/>
      <c r="H47" s="318"/>
      <c r="I47" s="319"/>
      <c r="J47" s="238" t="e">
        <f>IF(AND('Mapa final'!#REF!="Muy Baja",'Mapa final'!#REF!="Leve"),CONCATENATE("R2C",'Mapa final'!#REF!),"")</f>
        <v>#REF!</v>
      </c>
      <c r="K47" s="239" t="e">
        <f>IF(AND('Mapa final'!#REF!="Muy Baja",'Mapa final'!#REF!="Leve"),CONCATENATE("R2C",'Mapa final'!#REF!),"")</f>
        <v>#REF!</v>
      </c>
      <c r="L47" s="239" t="e">
        <f>IF(AND('Mapa final'!#REF!="Muy Baja",'Mapa final'!#REF!="Leve"),CONCATENATE("R2C",'Mapa final'!#REF!),"")</f>
        <v>#REF!</v>
      </c>
      <c r="M47" s="239" t="e">
        <f>IF(AND('Mapa final'!#REF!="Muy Baja",'Mapa final'!#REF!="Leve"),CONCATENATE("R2C",'Mapa final'!#REF!),"")</f>
        <v>#REF!</v>
      </c>
      <c r="N47" s="239" t="e">
        <f>IF(AND('Mapa final'!#REF!="Muy Baja",'Mapa final'!#REF!="Leve"),CONCATENATE("R2C",'Mapa final'!#REF!),"")</f>
        <v>#REF!</v>
      </c>
      <c r="O47" s="240" t="e">
        <f>IF(AND('Mapa final'!#REF!="Muy Baja",'Mapa final'!#REF!="Leve"),CONCATENATE("R2C",'Mapa final'!#REF!),"")</f>
        <v>#REF!</v>
      </c>
      <c r="P47" s="238" t="e">
        <f>IF(AND('Mapa final'!#REF!="Muy Baja",'Mapa final'!#REF!="Menor"),CONCATENATE("R2C",'Mapa final'!#REF!),"")</f>
        <v>#REF!</v>
      </c>
      <c r="Q47" s="239" t="e">
        <f>IF(AND('Mapa final'!#REF!="Muy Baja",'Mapa final'!#REF!="Menor"),CONCATENATE("R2C",'Mapa final'!#REF!),"")</f>
        <v>#REF!</v>
      </c>
      <c r="R47" s="239" t="e">
        <f>IF(AND('Mapa final'!#REF!="Muy Baja",'Mapa final'!#REF!="Menor"),CONCATENATE("R2C",'Mapa final'!#REF!),"")</f>
        <v>#REF!</v>
      </c>
      <c r="S47" s="239" t="e">
        <f>IF(AND('Mapa final'!#REF!="Muy Baja",'Mapa final'!#REF!="Menor"),CONCATENATE("R2C",'Mapa final'!#REF!),"")</f>
        <v>#REF!</v>
      </c>
      <c r="T47" s="239" t="e">
        <f>IF(AND('Mapa final'!#REF!="Muy Baja",'Mapa final'!#REF!="Menor"),CONCATENATE("R2C",'Mapa final'!#REF!),"")</f>
        <v>#REF!</v>
      </c>
      <c r="U47" s="240" t="e">
        <f>IF(AND('Mapa final'!#REF!="Muy Baja",'Mapa final'!#REF!="Menor"),CONCATENATE("R2C",'Mapa final'!#REF!),"")</f>
        <v>#REF!</v>
      </c>
      <c r="V47" s="226" t="e">
        <f>IF(AND('Mapa final'!#REF!="Muy Baja",'Mapa final'!#REF!="Moderado"),CONCATENATE("R2C",'Mapa final'!#REF!),"")</f>
        <v>#REF!</v>
      </c>
      <c r="W47" s="227" t="e">
        <f>IF(AND('Mapa final'!#REF!="Muy Baja",'Mapa final'!#REF!="Moderado"),CONCATENATE("R2C",'Mapa final'!#REF!),"")</f>
        <v>#REF!</v>
      </c>
      <c r="X47" s="227" t="e">
        <f>IF(AND('Mapa final'!#REF!="Muy Baja",'Mapa final'!#REF!="Moderado"),CONCATENATE("R2C",'Mapa final'!#REF!),"")</f>
        <v>#REF!</v>
      </c>
      <c r="Y47" s="227" t="e">
        <f>IF(AND('Mapa final'!#REF!="Muy Baja",'Mapa final'!#REF!="Moderado"),CONCATENATE("R2C",'Mapa final'!#REF!),"")</f>
        <v>#REF!</v>
      </c>
      <c r="Z47" s="227" t="e">
        <f>IF(AND('Mapa final'!#REF!="Muy Baja",'Mapa final'!#REF!="Moderado"),CONCATENATE("R2C",'Mapa final'!#REF!),"")</f>
        <v>#REF!</v>
      </c>
      <c r="AA47" s="228" t="e">
        <f>IF(AND('Mapa final'!#REF!="Muy Baja",'Mapa final'!#REF!="Moderado"),CONCATENATE("R2C",'Mapa final'!#REF!),"")</f>
        <v>#REF!</v>
      </c>
      <c r="AB47" s="214" t="e">
        <f>IF(AND('Mapa final'!#REF!="Muy Baja",'Mapa final'!#REF!="Mayor"),CONCATENATE("R2C",'Mapa final'!#REF!),"")</f>
        <v>#REF!</v>
      </c>
      <c r="AC47" s="215" t="e">
        <f>IF(AND('Mapa final'!#REF!="Muy Baja",'Mapa final'!#REF!="Mayor"),CONCATENATE("R2C",'Mapa final'!#REF!),"")</f>
        <v>#REF!</v>
      </c>
      <c r="AD47" s="215" t="e">
        <f>IF(AND('Mapa final'!#REF!="Muy Baja",'Mapa final'!#REF!="Mayor"),CONCATENATE("R2C",'Mapa final'!#REF!),"")</f>
        <v>#REF!</v>
      </c>
      <c r="AE47" s="215" t="e">
        <f>IF(AND('Mapa final'!#REF!="Muy Baja",'Mapa final'!#REF!="Mayor"),CONCATENATE("R2C",'Mapa final'!#REF!),"")</f>
        <v>#REF!</v>
      </c>
      <c r="AF47" s="215" t="e">
        <f>IF(AND('Mapa final'!#REF!="Muy Baja",'Mapa final'!#REF!="Mayor"),CONCATENATE("R2C",'Mapa final'!#REF!),"")</f>
        <v>#REF!</v>
      </c>
      <c r="AG47" s="216" t="e">
        <f>IF(AND('Mapa final'!#REF!="Muy Baja",'Mapa final'!#REF!="Mayor"),CONCATENATE("R2C",'Mapa final'!#REF!),"")</f>
        <v>#REF!</v>
      </c>
      <c r="AH47" s="217" t="e">
        <f>IF(AND('Mapa final'!#REF!="Muy Baja",'Mapa final'!#REF!="Catastrófico"),CONCATENATE("R2C",'Mapa final'!#REF!),"")</f>
        <v>#REF!</v>
      </c>
      <c r="AI47" s="218" t="e">
        <f>IF(AND('Mapa final'!#REF!="Muy Baja",'Mapa final'!#REF!="Catastrófico"),CONCATENATE("R2C",'Mapa final'!#REF!),"")</f>
        <v>#REF!</v>
      </c>
      <c r="AJ47" s="218" t="e">
        <f>IF(AND('Mapa final'!#REF!="Muy Baja",'Mapa final'!#REF!="Catastrófico"),CONCATENATE("R2C",'Mapa final'!#REF!),"")</f>
        <v>#REF!</v>
      </c>
      <c r="AK47" s="218" t="e">
        <f>IF(AND('Mapa final'!#REF!="Muy Baja",'Mapa final'!#REF!="Catastrófico"),CONCATENATE("R2C",'Mapa final'!#REF!),"")</f>
        <v>#REF!</v>
      </c>
      <c r="AL47" s="218" t="e">
        <f>IF(AND('Mapa final'!#REF!="Muy Baja",'Mapa final'!#REF!="Catastrófico"),CONCATENATE("R2C",'Mapa final'!#REF!),"")</f>
        <v>#REF!</v>
      </c>
      <c r="AM47" s="219"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25">
      <c r="A48" s="1"/>
      <c r="B48" s="434"/>
      <c r="C48" s="318"/>
      <c r="D48" s="319"/>
      <c r="E48" s="330"/>
      <c r="F48" s="318"/>
      <c r="G48" s="318"/>
      <c r="H48" s="318"/>
      <c r="I48" s="319"/>
      <c r="J48" s="238" t="e">
        <f>IF(AND('Mapa final'!#REF!="Muy Baja",'Mapa final'!#REF!="Leve"),CONCATENATE("R3C",'Mapa final'!#REF!),"")</f>
        <v>#REF!</v>
      </c>
      <c r="K48" s="239" t="e">
        <f>IF(AND('Mapa final'!#REF!="Muy Baja",'Mapa final'!#REF!="Leve"),CONCATENATE("R3C",'Mapa final'!#REF!),"")</f>
        <v>#REF!</v>
      </c>
      <c r="L48" s="239" t="e">
        <f>IF(AND('Mapa final'!#REF!="Muy Baja",'Mapa final'!#REF!="Leve"),CONCATENATE("R3C",'Mapa final'!#REF!),"")</f>
        <v>#REF!</v>
      </c>
      <c r="M48" s="239" t="e">
        <f>IF(AND('Mapa final'!#REF!="Muy Baja",'Mapa final'!#REF!="Leve"),CONCATENATE("R3C",'Mapa final'!#REF!),"")</f>
        <v>#REF!</v>
      </c>
      <c r="N48" s="239" t="e">
        <f>IF(AND('Mapa final'!#REF!="Muy Baja",'Mapa final'!#REF!="Leve"),CONCATENATE("R3C",'Mapa final'!#REF!),"")</f>
        <v>#REF!</v>
      </c>
      <c r="O48" s="240" t="e">
        <f>IF(AND('Mapa final'!#REF!="Muy Baja",'Mapa final'!#REF!="Leve"),CONCATENATE("R3C",'Mapa final'!#REF!),"")</f>
        <v>#REF!</v>
      </c>
      <c r="P48" s="238" t="e">
        <f>IF(AND('Mapa final'!#REF!="Muy Baja",'Mapa final'!#REF!="Menor"),CONCATENATE("R3C",'Mapa final'!#REF!),"")</f>
        <v>#REF!</v>
      </c>
      <c r="Q48" s="239" t="e">
        <f>IF(AND('Mapa final'!#REF!="Muy Baja",'Mapa final'!#REF!="Menor"),CONCATENATE("R3C",'Mapa final'!#REF!),"")</f>
        <v>#REF!</v>
      </c>
      <c r="R48" s="239" t="e">
        <f>IF(AND('Mapa final'!#REF!="Muy Baja",'Mapa final'!#REF!="Menor"),CONCATENATE("R3C",'Mapa final'!#REF!),"")</f>
        <v>#REF!</v>
      </c>
      <c r="S48" s="239" t="e">
        <f>IF(AND('Mapa final'!#REF!="Muy Baja",'Mapa final'!#REF!="Menor"),CONCATENATE("R3C",'Mapa final'!#REF!),"")</f>
        <v>#REF!</v>
      </c>
      <c r="T48" s="239" t="e">
        <f>IF(AND('Mapa final'!#REF!="Muy Baja",'Mapa final'!#REF!="Menor"),CONCATENATE("R3C",'Mapa final'!#REF!),"")</f>
        <v>#REF!</v>
      </c>
      <c r="U48" s="240" t="e">
        <f>IF(AND('Mapa final'!#REF!="Muy Baja",'Mapa final'!#REF!="Menor"),CONCATENATE("R3C",'Mapa final'!#REF!),"")</f>
        <v>#REF!</v>
      </c>
      <c r="V48" s="226" t="e">
        <f>IF(AND('Mapa final'!#REF!="Muy Baja",'Mapa final'!#REF!="Moderado"),CONCATENATE("R3C",'Mapa final'!#REF!),"")</f>
        <v>#REF!</v>
      </c>
      <c r="W48" s="227" t="e">
        <f>IF(AND('Mapa final'!#REF!="Muy Baja",'Mapa final'!#REF!="Moderado"),CONCATENATE("R3C",'Mapa final'!#REF!),"")</f>
        <v>#REF!</v>
      </c>
      <c r="X48" s="227" t="e">
        <f>IF(AND('Mapa final'!#REF!="Muy Baja",'Mapa final'!#REF!="Moderado"),CONCATENATE("R3C",'Mapa final'!#REF!),"")</f>
        <v>#REF!</v>
      </c>
      <c r="Y48" s="227" t="e">
        <f>IF(AND('Mapa final'!#REF!="Muy Baja",'Mapa final'!#REF!="Moderado"),CONCATENATE("R3C",'Mapa final'!#REF!),"")</f>
        <v>#REF!</v>
      </c>
      <c r="Z48" s="227" t="e">
        <f>IF(AND('Mapa final'!#REF!="Muy Baja",'Mapa final'!#REF!="Moderado"),CONCATENATE("R3C",'Mapa final'!#REF!),"")</f>
        <v>#REF!</v>
      </c>
      <c r="AA48" s="228" t="e">
        <f>IF(AND('Mapa final'!#REF!="Muy Baja",'Mapa final'!#REF!="Moderado"),CONCATENATE("R3C",'Mapa final'!#REF!),"")</f>
        <v>#REF!</v>
      </c>
      <c r="AB48" s="214" t="e">
        <f>IF(AND('Mapa final'!#REF!="Muy Baja",'Mapa final'!#REF!="Mayor"),CONCATENATE("R3C",'Mapa final'!#REF!),"")</f>
        <v>#REF!</v>
      </c>
      <c r="AC48" s="215" t="e">
        <f>IF(AND('Mapa final'!#REF!="Muy Baja",'Mapa final'!#REF!="Mayor"),CONCATENATE("R3C",'Mapa final'!#REF!),"")</f>
        <v>#REF!</v>
      </c>
      <c r="AD48" s="215" t="e">
        <f>IF(AND('Mapa final'!#REF!="Muy Baja",'Mapa final'!#REF!="Mayor"),CONCATENATE("R3C",'Mapa final'!#REF!),"")</f>
        <v>#REF!</v>
      </c>
      <c r="AE48" s="215" t="e">
        <f>IF(AND('Mapa final'!#REF!="Muy Baja",'Mapa final'!#REF!="Mayor"),CONCATENATE("R3C",'Mapa final'!#REF!),"")</f>
        <v>#REF!</v>
      </c>
      <c r="AF48" s="215" t="e">
        <f>IF(AND('Mapa final'!#REF!="Muy Baja",'Mapa final'!#REF!="Mayor"),CONCATENATE("R3C",'Mapa final'!#REF!),"")</f>
        <v>#REF!</v>
      </c>
      <c r="AG48" s="216" t="e">
        <f>IF(AND('Mapa final'!#REF!="Muy Baja",'Mapa final'!#REF!="Mayor"),CONCATENATE("R3C",'Mapa final'!#REF!),"")</f>
        <v>#REF!</v>
      </c>
      <c r="AH48" s="217" t="e">
        <f>IF(AND('Mapa final'!#REF!="Muy Baja",'Mapa final'!#REF!="Catastrófico"),CONCATENATE("R3C",'Mapa final'!#REF!),"")</f>
        <v>#REF!</v>
      </c>
      <c r="AI48" s="218" t="e">
        <f>IF(AND('Mapa final'!#REF!="Muy Baja",'Mapa final'!#REF!="Catastrófico"),CONCATENATE("R3C",'Mapa final'!#REF!),"")</f>
        <v>#REF!</v>
      </c>
      <c r="AJ48" s="218" t="e">
        <f>IF(AND('Mapa final'!#REF!="Muy Baja",'Mapa final'!#REF!="Catastrófico"),CONCATENATE("R3C",'Mapa final'!#REF!),"")</f>
        <v>#REF!</v>
      </c>
      <c r="AK48" s="218" t="e">
        <f>IF(AND('Mapa final'!#REF!="Muy Baja",'Mapa final'!#REF!="Catastrófico"),CONCATENATE("R3C",'Mapa final'!#REF!),"")</f>
        <v>#REF!</v>
      </c>
      <c r="AL48" s="218" t="e">
        <f>IF(AND('Mapa final'!#REF!="Muy Baja",'Mapa final'!#REF!="Catastrófico"),CONCATENATE("R3C",'Mapa final'!#REF!),"")</f>
        <v>#REF!</v>
      </c>
      <c r="AM48" s="219"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25">
      <c r="A49" s="1"/>
      <c r="B49" s="434"/>
      <c r="C49" s="318"/>
      <c r="D49" s="319"/>
      <c r="E49" s="330"/>
      <c r="F49" s="318"/>
      <c r="G49" s="318"/>
      <c r="H49" s="318"/>
      <c r="I49" s="319"/>
      <c r="J49" s="238" t="e">
        <f>IF(AND('Mapa final'!#REF!="Muy Baja",'Mapa final'!#REF!="Leve"),CONCATENATE("R4C",'Mapa final'!#REF!),"")</f>
        <v>#REF!</v>
      </c>
      <c r="K49" s="239" t="e">
        <f>IF(AND('Mapa final'!#REF!="Muy Baja",'Mapa final'!#REF!="Leve"),CONCATENATE("R4C",'Mapa final'!#REF!),"")</f>
        <v>#REF!</v>
      </c>
      <c r="L49" s="239" t="e">
        <f>IF(AND('Mapa final'!#REF!="Muy Baja",'Mapa final'!#REF!="Leve"),CONCATENATE("R4C",'Mapa final'!#REF!),"")</f>
        <v>#REF!</v>
      </c>
      <c r="M49" s="239" t="e">
        <f>IF(AND('Mapa final'!#REF!="Muy Baja",'Mapa final'!#REF!="Leve"),CONCATENATE("R4C",'Mapa final'!#REF!),"")</f>
        <v>#REF!</v>
      </c>
      <c r="N49" s="239" t="e">
        <f>IF(AND('Mapa final'!#REF!="Muy Baja",'Mapa final'!#REF!="Leve"),CONCATENATE("R4C",'Mapa final'!#REF!),"")</f>
        <v>#REF!</v>
      </c>
      <c r="O49" s="240" t="e">
        <f>IF(AND('Mapa final'!#REF!="Muy Baja",'Mapa final'!#REF!="Leve"),CONCATENATE("R4C",'Mapa final'!#REF!),"")</f>
        <v>#REF!</v>
      </c>
      <c r="P49" s="238" t="e">
        <f>IF(AND('Mapa final'!#REF!="Muy Baja",'Mapa final'!#REF!="Menor"),CONCATENATE("R4C",'Mapa final'!#REF!),"")</f>
        <v>#REF!</v>
      </c>
      <c r="Q49" s="239" t="e">
        <f>IF(AND('Mapa final'!#REF!="Muy Baja",'Mapa final'!#REF!="Menor"),CONCATENATE("R4C",'Mapa final'!#REF!),"")</f>
        <v>#REF!</v>
      </c>
      <c r="R49" s="239" t="e">
        <f>IF(AND('Mapa final'!#REF!="Muy Baja",'Mapa final'!#REF!="Menor"),CONCATENATE("R4C",'Mapa final'!#REF!),"")</f>
        <v>#REF!</v>
      </c>
      <c r="S49" s="239" t="e">
        <f>IF(AND('Mapa final'!#REF!="Muy Baja",'Mapa final'!#REF!="Menor"),CONCATENATE("R4C",'Mapa final'!#REF!),"")</f>
        <v>#REF!</v>
      </c>
      <c r="T49" s="239" t="e">
        <f>IF(AND('Mapa final'!#REF!="Muy Baja",'Mapa final'!#REF!="Menor"),CONCATENATE("R4C",'Mapa final'!#REF!),"")</f>
        <v>#REF!</v>
      </c>
      <c r="U49" s="240" t="e">
        <f>IF(AND('Mapa final'!#REF!="Muy Baja",'Mapa final'!#REF!="Menor"),CONCATENATE("R4C",'Mapa final'!#REF!),"")</f>
        <v>#REF!</v>
      </c>
      <c r="V49" s="226" t="e">
        <f>IF(AND('Mapa final'!#REF!="Muy Baja",'Mapa final'!#REF!="Moderado"),CONCATENATE("R4C",'Mapa final'!#REF!),"")</f>
        <v>#REF!</v>
      </c>
      <c r="W49" s="227" t="e">
        <f>IF(AND('Mapa final'!#REF!="Muy Baja",'Mapa final'!#REF!="Moderado"),CONCATENATE("R4C",'Mapa final'!#REF!),"")</f>
        <v>#REF!</v>
      </c>
      <c r="X49" s="227" t="e">
        <f>IF(AND('Mapa final'!#REF!="Muy Baja",'Mapa final'!#REF!="Moderado"),CONCATENATE("R4C",'Mapa final'!#REF!),"")</f>
        <v>#REF!</v>
      </c>
      <c r="Y49" s="227" t="e">
        <f>IF(AND('Mapa final'!#REF!="Muy Baja",'Mapa final'!#REF!="Moderado"),CONCATENATE("R4C",'Mapa final'!#REF!),"")</f>
        <v>#REF!</v>
      </c>
      <c r="Z49" s="227" t="e">
        <f>IF(AND('Mapa final'!#REF!="Muy Baja",'Mapa final'!#REF!="Moderado"),CONCATENATE("R4C",'Mapa final'!#REF!),"")</f>
        <v>#REF!</v>
      </c>
      <c r="AA49" s="228" t="e">
        <f>IF(AND('Mapa final'!#REF!="Muy Baja",'Mapa final'!#REF!="Moderado"),CONCATENATE("R4C",'Mapa final'!#REF!),"")</f>
        <v>#REF!</v>
      </c>
      <c r="AB49" s="214" t="e">
        <f>IF(AND('Mapa final'!#REF!="Muy Baja",'Mapa final'!#REF!="Mayor"),CONCATENATE("R4C",'Mapa final'!#REF!),"")</f>
        <v>#REF!</v>
      </c>
      <c r="AC49" s="215" t="e">
        <f>IF(AND('Mapa final'!#REF!="Muy Baja",'Mapa final'!#REF!="Mayor"),CONCATENATE("R4C",'Mapa final'!#REF!),"")</f>
        <v>#REF!</v>
      </c>
      <c r="AD49" s="215" t="e">
        <f>IF(AND('Mapa final'!#REF!="Muy Baja",'Mapa final'!#REF!="Mayor"),CONCATENATE("R4C",'Mapa final'!#REF!),"")</f>
        <v>#REF!</v>
      </c>
      <c r="AE49" s="215" t="e">
        <f>IF(AND('Mapa final'!#REF!="Muy Baja",'Mapa final'!#REF!="Mayor"),CONCATENATE("R4C",'Mapa final'!#REF!),"")</f>
        <v>#REF!</v>
      </c>
      <c r="AF49" s="215" t="e">
        <f>IF(AND('Mapa final'!#REF!="Muy Baja",'Mapa final'!#REF!="Mayor"),CONCATENATE("R4C",'Mapa final'!#REF!),"")</f>
        <v>#REF!</v>
      </c>
      <c r="AG49" s="216" t="e">
        <f>IF(AND('Mapa final'!#REF!="Muy Baja",'Mapa final'!#REF!="Mayor"),CONCATENATE("R4C",'Mapa final'!#REF!),"")</f>
        <v>#REF!</v>
      </c>
      <c r="AH49" s="217" t="e">
        <f>IF(AND('Mapa final'!#REF!="Muy Baja",'Mapa final'!#REF!="Catastrófico"),CONCATENATE("R4C",'Mapa final'!#REF!),"")</f>
        <v>#REF!</v>
      </c>
      <c r="AI49" s="218" t="e">
        <f>IF(AND('Mapa final'!#REF!="Muy Baja",'Mapa final'!#REF!="Catastrófico"),CONCATENATE("R4C",'Mapa final'!#REF!),"")</f>
        <v>#REF!</v>
      </c>
      <c r="AJ49" s="218" t="e">
        <f>IF(AND('Mapa final'!#REF!="Muy Baja",'Mapa final'!#REF!="Catastrófico"),CONCATENATE("R4C",'Mapa final'!#REF!),"")</f>
        <v>#REF!</v>
      </c>
      <c r="AK49" s="218" t="e">
        <f>IF(AND('Mapa final'!#REF!="Muy Baja",'Mapa final'!#REF!="Catastrófico"),CONCATENATE("R4C",'Mapa final'!#REF!),"")</f>
        <v>#REF!</v>
      </c>
      <c r="AL49" s="218" t="e">
        <f>IF(AND('Mapa final'!#REF!="Muy Baja",'Mapa final'!#REF!="Catastrófico"),CONCATENATE("R4C",'Mapa final'!#REF!),"")</f>
        <v>#REF!</v>
      </c>
      <c r="AM49" s="219"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25">
      <c r="A50" s="1"/>
      <c r="B50" s="434"/>
      <c r="C50" s="318"/>
      <c r="D50" s="319"/>
      <c r="E50" s="330"/>
      <c r="F50" s="318"/>
      <c r="G50" s="318"/>
      <c r="H50" s="318"/>
      <c r="I50" s="319"/>
      <c r="J50" s="238" t="e">
        <f>IF(AND('Mapa final'!#REF!="Muy Baja",'Mapa final'!#REF!="Leve"),CONCATENATE("R5C",'Mapa final'!#REF!),"")</f>
        <v>#REF!</v>
      </c>
      <c r="K50" s="239" t="e">
        <f>IF(AND('Mapa final'!#REF!="Muy Baja",'Mapa final'!#REF!="Leve"),CONCATENATE("R5C",'Mapa final'!#REF!),"")</f>
        <v>#REF!</v>
      </c>
      <c r="L50" s="239" t="e">
        <f>IF(AND('Mapa final'!#REF!="Muy Baja",'Mapa final'!#REF!="Leve"),CONCATENATE("R5C",'Mapa final'!#REF!),"")</f>
        <v>#REF!</v>
      </c>
      <c r="M50" s="239" t="e">
        <f>IF(AND('Mapa final'!#REF!="Muy Baja",'Mapa final'!#REF!="Leve"),CONCATENATE("R5C",'Mapa final'!#REF!),"")</f>
        <v>#REF!</v>
      </c>
      <c r="N50" s="239" t="e">
        <f>IF(AND('Mapa final'!#REF!="Muy Baja",'Mapa final'!#REF!="Leve"),CONCATENATE("R5C",'Mapa final'!#REF!),"")</f>
        <v>#REF!</v>
      </c>
      <c r="O50" s="240" t="e">
        <f>IF(AND('Mapa final'!#REF!="Muy Baja",'Mapa final'!#REF!="Leve"),CONCATENATE("R5C",'Mapa final'!#REF!),"")</f>
        <v>#REF!</v>
      </c>
      <c r="P50" s="238" t="e">
        <f>IF(AND('Mapa final'!#REF!="Muy Baja",'Mapa final'!#REF!="Menor"),CONCATENATE("R5C",'Mapa final'!#REF!),"")</f>
        <v>#REF!</v>
      </c>
      <c r="Q50" s="239" t="e">
        <f>IF(AND('Mapa final'!#REF!="Muy Baja",'Mapa final'!#REF!="Menor"),CONCATENATE("R5C",'Mapa final'!#REF!),"")</f>
        <v>#REF!</v>
      </c>
      <c r="R50" s="239" t="e">
        <f>IF(AND('Mapa final'!#REF!="Muy Baja",'Mapa final'!#REF!="Menor"),CONCATENATE("R5C",'Mapa final'!#REF!),"")</f>
        <v>#REF!</v>
      </c>
      <c r="S50" s="239" t="e">
        <f>IF(AND('Mapa final'!#REF!="Muy Baja",'Mapa final'!#REF!="Menor"),CONCATENATE("R5C",'Mapa final'!#REF!),"")</f>
        <v>#REF!</v>
      </c>
      <c r="T50" s="239" t="e">
        <f>IF(AND('Mapa final'!#REF!="Muy Baja",'Mapa final'!#REF!="Menor"),CONCATENATE("R5C",'Mapa final'!#REF!),"")</f>
        <v>#REF!</v>
      </c>
      <c r="U50" s="240" t="e">
        <f>IF(AND('Mapa final'!#REF!="Muy Baja",'Mapa final'!#REF!="Menor"),CONCATENATE("R5C",'Mapa final'!#REF!),"")</f>
        <v>#REF!</v>
      </c>
      <c r="V50" s="226" t="e">
        <f>IF(AND('Mapa final'!#REF!="Muy Baja",'Mapa final'!#REF!="Moderado"),CONCATENATE("R5C",'Mapa final'!#REF!),"")</f>
        <v>#REF!</v>
      </c>
      <c r="W50" s="227" t="e">
        <f>IF(AND('Mapa final'!#REF!="Muy Baja",'Mapa final'!#REF!="Moderado"),CONCATENATE("R5C",'Mapa final'!#REF!),"")</f>
        <v>#REF!</v>
      </c>
      <c r="X50" s="227" t="e">
        <f>IF(AND('Mapa final'!#REF!="Muy Baja",'Mapa final'!#REF!="Moderado"),CONCATENATE("R5C",'Mapa final'!#REF!),"")</f>
        <v>#REF!</v>
      </c>
      <c r="Y50" s="227" t="e">
        <f>IF(AND('Mapa final'!#REF!="Muy Baja",'Mapa final'!#REF!="Moderado"),CONCATENATE("R5C",'Mapa final'!#REF!),"")</f>
        <v>#REF!</v>
      </c>
      <c r="Z50" s="227" t="e">
        <f>IF(AND('Mapa final'!#REF!="Muy Baja",'Mapa final'!#REF!="Moderado"),CONCATENATE("R5C",'Mapa final'!#REF!),"")</f>
        <v>#REF!</v>
      </c>
      <c r="AA50" s="228" t="e">
        <f>IF(AND('Mapa final'!#REF!="Muy Baja",'Mapa final'!#REF!="Moderado"),CONCATENATE("R5C",'Mapa final'!#REF!),"")</f>
        <v>#REF!</v>
      </c>
      <c r="AB50" s="214" t="e">
        <f>IF(AND('Mapa final'!#REF!="Muy Baja",'Mapa final'!#REF!="Mayor"),CONCATENATE("R5C",'Mapa final'!#REF!),"")</f>
        <v>#REF!</v>
      </c>
      <c r="AC50" s="215" t="e">
        <f>IF(AND('Mapa final'!#REF!="Muy Baja",'Mapa final'!#REF!="Mayor"),CONCATENATE("R5C",'Mapa final'!#REF!),"")</f>
        <v>#REF!</v>
      </c>
      <c r="AD50" s="215" t="e">
        <f>IF(AND('Mapa final'!#REF!="Muy Baja",'Mapa final'!#REF!="Mayor"),CONCATENATE("R5C",'Mapa final'!#REF!),"")</f>
        <v>#REF!</v>
      </c>
      <c r="AE50" s="215" t="e">
        <f>IF(AND('Mapa final'!#REF!="Muy Baja",'Mapa final'!#REF!="Mayor"),CONCATENATE("R5C",'Mapa final'!#REF!),"")</f>
        <v>#REF!</v>
      </c>
      <c r="AF50" s="215" t="e">
        <f>IF(AND('Mapa final'!#REF!="Muy Baja",'Mapa final'!#REF!="Mayor"),CONCATENATE("R5C",'Mapa final'!#REF!),"")</f>
        <v>#REF!</v>
      </c>
      <c r="AG50" s="216" t="e">
        <f>IF(AND('Mapa final'!#REF!="Muy Baja",'Mapa final'!#REF!="Mayor"),CONCATENATE("R5C",'Mapa final'!#REF!),"")</f>
        <v>#REF!</v>
      </c>
      <c r="AH50" s="217" t="e">
        <f>IF(AND('Mapa final'!#REF!="Muy Baja",'Mapa final'!#REF!="Catastrófico"),CONCATENATE("R5C",'Mapa final'!#REF!),"")</f>
        <v>#REF!</v>
      </c>
      <c r="AI50" s="218" t="e">
        <f>IF(AND('Mapa final'!#REF!="Muy Baja",'Mapa final'!#REF!="Catastrófico"),CONCATENATE("R5C",'Mapa final'!#REF!),"")</f>
        <v>#REF!</v>
      </c>
      <c r="AJ50" s="218" t="e">
        <f>IF(AND('Mapa final'!#REF!="Muy Baja",'Mapa final'!#REF!="Catastrófico"),CONCATENATE("R5C",'Mapa final'!#REF!),"")</f>
        <v>#REF!</v>
      </c>
      <c r="AK50" s="218" t="e">
        <f>IF(AND('Mapa final'!#REF!="Muy Baja",'Mapa final'!#REF!="Catastrófico"),CONCATENATE("R5C",'Mapa final'!#REF!),"")</f>
        <v>#REF!</v>
      </c>
      <c r="AL50" s="218" t="e">
        <f>IF(AND('Mapa final'!#REF!="Muy Baja",'Mapa final'!#REF!="Catastrófico"),CONCATENATE("R5C",'Mapa final'!#REF!),"")</f>
        <v>#REF!</v>
      </c>
      <c r="AM50" s="219"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25">
      <c r="A51" s="1"/>
      <c r="B51" s="434"/>
      <c r="C51" s="318"/>
      <c r="D51" s="319"/>
      <c r="E51" s="330"/>
      <c r="F51" s="318"/>
      <c r="G51" s="318"/>
      <c r="H51" s="318"/>
      <c r="I51" s="319"/>
      <c r="J51" s="238" t="e">
        <f>IF(AND('Mapa final'!#REF!="Muy Baja",'Mapa final'!#REF!="Leve"),CONCATENATE("R6C",'Mapa final'!#REF!),"")</f>
        <v>#REF!</v>
      </c>
      <c r="K51" s="239" t="e">
        <f>IF(AND('Mapa final'!#REF!="Muy Baja",'Mapa final'!#REF!="Leve"),CONCATENATE("R6C",'Mapa final'!#REF!),"")</f>
        <v>#REF!</v>
      </c>
      <c r="L51" s="239" t="e">
        <f>IF(AND('Mapa final'!#REF!="Muy Baja",'Mapa final'!#REF!="Leve"),CONCATENATE("R6C",'Mapa final'!#REF!),"")</f>
        <v>#REF!</v>
      </c>
      <c r="M51" s="239" t="e">
        <f>IF(AND('Mapa final'!#REF!="Muy Baja",'Mapa final'!#REF!="Leve"),CONCATENATE("R6C",'Mapa final'!#REF!),"")</f>
        <v>#REF!</v>
      </c>
      <c r="N51" s="239" t="e">
        <f>IF(AND('Mapa final'!#REF!="Muy Baja",'Mapa final'!#REF!="Leve"),CONCATENATE("R6C",'Mapa final'!#REF!),"")</f>
        <v>#REF!</v>
      </c>
      <c r="O51" s="240" t="e">
        <f>IF(AND('Mapa final'!#REF!="Muy Baja",'Mapa final'!#REF!="Leve"),CONCATENATE("R6C",'Mapa final'!#REF!),"")</f>
        <v>#REF!</v>
      </c>
      <c r="P51" s="238" t="e">
        <f>IF(AND('Mapa final'!#REF!="Muy Baja",'Mapa final'!#REF!="Menor"),CONCATENATE("R6C",'Mapa final'!#REF!),"")</f>
        <v>#REF!</v>
      </c>
      <c r="Q51" s="239" t="e">
        <f>IF(AND('Mapa final'!#REF!="Muy Baja",'Mapa final'!#REF!="Menor"),CONCATENATE("R6C",'Mapa final'!#REF!),"")</f>
        <v>#REF!</v>
      </c>
      <c r="R51" s="239" t="e">
        <f>IF(AND('Mapa final'!#REF!="Muy Baja",'Mapa final'!#REF!="Menor"),CONCATENATE("R6C",'Mapa final'!#REF!),"")</f>
        <v>#REF!</v>
      </c>
      <c r="S51" s="239" t="e">
        <f>IF(AND('Mapa final'!#REF!="Muy Baja",'Mapa final'!#REF!="Menor"),CONCATENATE("R6C",'Mapa final'!#REF!),"")</f>
        <v>#REF!</v>
      </c>
      <c r="T51" s="239" t="e">
        <f>IF(AND('Mapa final'!#REF!="Muy Baja",'Mapa final'!#REF!="Menor"),CONCATENATE("R6C",'Mapa final'!#REF!),"")</f>
        <v>#REF!</v>
      </c>
      <c r="U51" s="240" t="e">
        <f>IF(AND('Mapa final'!#REF!="Muy Baja",'Mapa final'!#REF!="Menor"),CONCATENATE("R6C",'Mapa final'!#REF!),"")</f>
        <v>#REF!</v>
      </c>
      <c r="V51" s="226" t="e">
        <f>IF(AND('Mapa final'!#REF!="Muy Baja",'Mapa final'!#REF!="Moderado"),CONCATENATE("R6C",'Mapa final'!#REF!),"")</f>
        <v>#REF!</v>
      </c>
      <c r="W51" s="227" t="e">
        <f>IF(AND('Mapa final'!#REF!="Muy Baja",'Mapa final'!#REF!="Moderado"),CONCATENATE("R6C",'Mapa final'!#REF!),"")</f>
        <v>#REF!</v>
      </c>
      <c r="X51" s="227" t="e">
        <f>IF(AND('Mapa final'!#REF!="Muy Baja",'Mapa final'!#REF!="Moderado"),CONCATENATE("R6C",'Mapa final'!#REF!),"")</f>
        <v>#REF!</v>
      </c>
      <c r="Y51" s="227" t="e">
        <f>IF(AND('Mapa final'!#REF!="Muy Baja",'Mapa final'!#REF!="Moderado"),CONCATENATE("R6C",'Mapa final'!#REF!),"")</f>
        <v>#REF!</v>
      </c>
      <c r="Z51" s="227" t="e">
        <f>IF(AND('Mapa final'!#REF!="Muy Baja",'Mapa final'!#REF!="Moderado"),CONCATENATE("R6C",'Mapa final'!#REF!),"")</f>
        <v>#REF!</v>
      </c>
      <c r="AA51" s="228" t="e">
        <f>IF(AND('Mapa final'!#REF!="Muy Baja",'Mapa final'!#REF!="Moderado"),CONCATENATE("R6C",'Mapa final'!#REF!),"")</f>
        <v>#REF!</v>
      </c>
      <c r="AB51" s="214" t="e">
        <f>IF(AND('Mapa final'!#REF!="Muy Baja",'Mapa final'!#REF!="Mayor"),CONCATENATE("R6C",'Mapa final'!#REF!),"")</f>
        <v>#REF!</v>
      </c>
      <c r="AC51" s="215" t="e">
        <f>IF(AND('Mapa final'!#REF!="Muy Baja",'Mapa final'!#REF!="Mayor"),CONCATENATE("R6C",'Mapa final'!#REF!),"")</f>
        <v>#REF!</v>
      </c>
      <c r="AD51" s="215" t="e">
        <f>IF(AND('Mapa final'!#REF!="Muy Baja",'Mapa final'!#REF!="Mayor"),CONCATENATE("R6C",'Mapa final'!#REF!),"")</f>
        <v>#REF!</v>
      </c>
      <c r="AE51" s="215" t="e">
        <f>IF(AND('Mapa final'!#REF!="Muy Baja",'Mapa final'!#REF!="Mayor"),CONCATENATE("R6C",'Mapa final'!#REF!),"")</f>
        <v>#REF!</v>
      </c>
      <c r="AF51" s="215" t="e">
        <f>IF(AND('Mapa final'!#REF!="Muy Baja",'Mapa final'!#REF!="Mayor"),CONCATENATE("R6C",'Mapa final'!#REF!),"")</f>
        <v>#REF!</v>
      </c>
      <c r="AG51" s="216" t="e">
        <f>IF(AND('Mapa final'!#REF!="Muy Baja",'Mapa final'!#REF!="Mayor"),CONCATENATE("R6C",'Mapa final'!#REF!),"")</f>
        <v>#REF!</v>
      </c>
      <c r="AH51" s="217" t="e">
        <f>IF(AND('Mapa final'!#REF!="Muy Baja",'Mapa final'!#REF!="Catastrófico"),CONCATENATE("R6C",'Mapa final'!#REF!),"")</f>
        <v>#REF!</v>
      </c>
      <c r="AI51" s="218" t="e">
        <f>IF(AND('Mapa final'!#REF!="Muy Baja",'Mapa final'!#REF!="Catastrófico"),CONCATENATE("R6C",'Mapa final'!#REF!),"")</f>
        <v>#REF!</v>
      </c>
      <c r="AJ51" s="218" t="e">
        <f>IF(AND('Mapa final'!#REF!="Muy Baja",'Mapa final'!#REF!="Catastrófico"),CONCATENATE("R6C",'Mapa final'!#REF!),"")</f>
        <v>#REF!</v>
      </c>
      <c r="AK51" s="218" t="e">
        <f>IF(AND('Mapa final'!#REF!="Muy Baja",'Mapa final'!#REF!="Catastrófico"),CONCATENATE("R6C",'Mapa final'!#REF!),"")</f>
        <v>#REF!</v>
      </c>
      <c r="AL51" s="218" t="e">
        <f>IF(AND('Mapa final'!#REF!="Muy Baja",'Mapa final'!#REF!="Catastrófico"),CONCATENATE("R6C",'Mapa final'!#REF!),"")</f>
        <v>#REF!</v>
      </c>
      <c r="AM51" s="219"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25">
      <c r="A52" s="1"/>
      <c r="B52" s="434"/>
      <c r="C52" s="318"/>
      <c r="D52" s="319"/>
      <c r="E52" s="330"/>
      <c r="F52" s="318"/>
      <c r="G52" s="318"/>
      <c r="H52" s="318"/>
      <c r="I52" s="319"/>
      <c r="J52" s="238" t="e">
        <f>IF(AND('Mapa final'!#REF!="Muy Baja",'Mapa final'!#REF!="Leve"),CONCATENATE("R7C",'Mapa final'!#REF!),"")</f>
        <v>#REF!</v>
      </c>
      <c r="K52" s="239" t="e">
        <f>IF(AND('Mapa final'!#REF!="Muy Baja",'Mapa final'!#REF!="Leve"),CONCATENATE("R7C",'Mapa final'!#REF!),"")</f>
        <v>#REF!</v>
      </c>
      <c r="L52" s="239" t="e">
        <f>IF(AND('Mapa final'!#REF!="Muy Baja",'Mapa final'!#REF!="Leve"),CONCATENATE("R7C",'Mapa final'!#REF!),"")</f>
        <v>#REF!</v>
      </c>
      <c r="M52" s="239" t="e">
        <f>IF(AND('Mapa final'!#REF!="Muy Baja",'Mapa final'!#REF!="Leve"),CONCATENATE("R7C",'Mapa final'!#REF!),"")</f>
        <v>#REF!</v>
      </c>
      <c r="N52" s="239" t="e">
        <f>IF(AND('Mapa final'!#REF!="Muy Baja",'Mapa final'!#REF!="Leve"),CONCATENATE("R7C",'Mapa final'!#REF!),"")</f>
        <v>#REF!</v>
      </c>
      <c r="O52" s="240" t="e">
        <f>IF(AND('Mapa final'!#REF!="Muy Baja",'Mapa final'!#REF!="Leve"),CONCATENATE("R7C",'Mapa final'!#REF!),"")</f>
        <v>#REF!</v>
      </c>
      <c r="P52" s="238" t="e">
        <f>IF(AND('Mapa final'!#REF!="Muy Baja",'Mapa final'!#REF!="Menor"),CONCATENATE("R7C",'Mapa final'!#REF!),"")</f>
        <v>#REF!</v>
      </c>
      <c r="Q52" s="239" t="e">
        <f>IF(AND('Mapa final'!#REF!="Muy Baja",'Mapa final'!#REF!="Menor"),CONCATENATE("R7C",'Mapa final'!#REF!),"")</f>
        <v>#REF!</v>
      </c>
      <c r="R52" s="239" t="e">
        <f>IF(AND('Mapa final'!#REF!="Muy Baja",'Mapa final'!#REF!="Menor"),CONCATENATE("R7C",'Mapa final'!#REF!),"")</f>
        <v>#REF!</v>
      </c>
      <c r="S52" s="239" t="e">
        <f>IF(AND('Mapa final'!#REF!="Muy Baja",'Mapa final'!#REF!="Menor"),CONCATENATE("R7C",'Mapa final'!#REF!),"")</f>
        <v>#REF!</v>
      </c>
      <c r="T52" s="239" t="e">
        <f>IF(AND('Mapa final'!#REF!="Muy Baja",'Mapa final'!#REF!="Menor"),CONCATENATE("R7C",'Mapa final'!#REF!),"")</f>
        <v>#REF!</v>
      </c>
      <c r="U52" s="240" t="e">
        <f>IF(AND('Mapa final'!#REF!="Muy Baja",'Mapa final'!#REF!="Menor"),CONCATENATE("R7C",'Mapa final'!#REF!),"")</f>
        <v>#REF!</v>
      </c>
      <c r="V52" s="226" t="e">
        <f>IF(AND('Mapa final'!#REF!="Muy Baja",'Mapa final'!#REF!="Moderado"),CONCATENATE("R7C",'Mapa final'!#REF!),"")</f>
        <v>#REF!</v>
      </c>
      <c r="W52" s="227" t="e">
        <f>IF(AND('Mapa final'!#REF!="Muy Baja",'Mapa final'!#REF!="Moderado"),CONCATENATE("R7C",'Mapa final'!#REF!),"")</f>
        <v>#REF!</v>
      </c>
      <c r="X52" s="227" t="e">
        <f>IF(AND('Mapa final'!#REF!="Muy Baja",'Mapa final'!#REF!="Moderado"),CONCATENATE("R7C",'Mapa final'!#REF!),"")</f>
        <v>#REF!</v>
      </c>
      <c r="Y52" s="227" t="e">
        <f>IF(AND('Mapa final'!#REF!="Muy Baja",'Mapa final'!#REF!="Moderado"),CONCATENATE("R7C",'Mapa final'!#REF!),"")</f>
        <v>#REF!</v>
      </c>
      <c r="Z52" s="227" t="e">
        <f>IF(AND('Mapa final'!#REF!="Muy Baja",'Mapa final'!#REF!="Moderado"),CONCATENATE("R7C",'Mapa final'!#REF!),"")</f>
        <v>#REF!</v>
      </c>
      <c r="AA52" s="228" t="e">
        <f>IF(AND('Mapa final'!#REF!="Muy Baja",'Mapa final'!#REF!="Moderado"),CONCATENATE("R7C",'Mapa final'!#REF!),"")</f>
        <v>#REF!</v>
      </c>
      <c r="AB52" s="214" t="e">
        <f>IF(AND('Mapa final'!#REF!="Muy Baja",'Mapa final'!#REF!="Mayor"),CONCATENATE("R7C",'Mapa final'!#REF!),"")</f>
        <v>#REF!</v>
      </c>
      <c r="AC52" s="215" t="e">
        <f>IF(AND('Mapa final'!#REF!="Muy Baja",'Mapa final'!#REF!="Mayor"),CONCATENATE("R7C",'Mapa final'!#REF!),"")</f>
        <v>#REF!</v>
      </c>
      <c r="AD52" s="215" t="e">
        <f>IF(AND('Mapa final'!#REF!="Muy Baja",'Mapa final'!#REF!="Mayor"),CONCATENATE("R7C",'Mapa final'!#REF!),"")</f>
        <v>#REF!</v>
      </c>
      <c r="AE52" s="215" t="e">
        <f>IF(AND('Mapa final'!#REF!="Muy Baja",'Mapa final'!#REF!="Mayor"),CONCATENATE("R7C",'Mapa final'!#REF!),"")</f>
        <v>#REF!</v>
      </c>
      <c r="AF52" s="215" t="e">
        <f>IF(AND('Mapa final'!#REF!="Muy Baja",'Mapa final'!#REF!="Mayor"),CONCATENATE("R7C",'Mapa final'!#REF!),"")</f>
        <v>#REF!</v>
      </c>
      <c r="AG52" s="216" t="e">
        <f>IF(AND('Mapa final'!#REF!="Muy Baja",'Mapa final'!#REF!="Mayor"),CONCATENATE("R7C",'Mapa final'!#REF!),"")</f>
        <v>#REF!</v>
      </c>
      <c r="AH52" s="217" t="e">
        <f>IF(AND('Mapa final'!#REF!="Muy Baja",'Mapa final'!#REF!="Catastrófico"),CONCATENATE("R7C",'Mapa final'!#REF!),"")</f>
        <v>#REF!</v>
      </c>
      <c r="AI52" s="218" t="e">
        <f>IF(AND('Mapa final'!#REF!="Muy Baja",'Mapa final'!#REF!="Catastrófico"),CONCATENATE("R7C",'Mapa final'!#REF!),"")</f>
        <v>#REF!</v>
      </c>
      <c r="AJ52" s="218" t="e">
        <f>IF(AND('Mapa final'!#REF!="Muy Baja",'Mapa final'!#REF!="Catastrófico"),CONCATENATE("R7C",'Mapa final'!#REF!),"")</f>
        <v>#REF!</v>
      </c>
      <c r="AK52" s="218" t="e">
        <f>IF(AND('Mapa final'!#REF!="Muy Baja",'Mapa final'!#REF!="Catastrófico"),CONCATENATE("R7C",'Mapa final'!#REF!),"")</f>
        <v>#REF!</v>
      </c>
      <c r="AL52" s="218" t="e">
        <f>IF(AND('Mapa final'!#REF!="Muy Baja",'Mapa final'!#REF!="Catastrófico"),CONCATENATE("R7C",'Mapa final'!#REF!),"")</f>
        <v>#REF!</v>
      </c>
      <c r="AM52" s="219"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434"/>
      <c r="C53" s="318"/>
      <c r="D53" s="319"/>
      <c r="E53" s="330"/>
      <c r="F53" s="318"/>
      <c r="G53" s="318"/>
      <c r="H53" s="318"/>
      <c r="I53" s="319"/>
      <c r="J53" s="238" t="e">
        <f>IF(AND('Mapa final'!#REF!="Muy Baja",'Mapa final'!#REF!="Leve"),CONCATENATE("R8C",'Mapa final'!#REF!),"")</f>
        <v>#REF!</v>
      </c>
      <c r="K53" s="239" t="e">
        <f>IF(AND('Mapa final'!#REF!="Muy Baja",'Mapa final'!#REF!="Leve"),CONCATENATE("R8C",'Mapa final'!#REF!),"")</f>
        <v>#REF!</v>
      </c>
      <c r="L53" s="239" t="e">
        <f>IF(AND('Mapa final'!#REF!="Muy Baja",'Mapa final'!#REF!="Leve"),CONCATENATE("R8C",'Mapa final'!#REF!),"")</f>
        <v>#REF!</v>
      </c>
      <c r="M53" s="239" t="e">
        <f>IF(AND('Mapa final'!#REF!="Muy Baja",'Mapa final'!#REF!="Leve"),CONCATENATE("R8C",'Mapa final'!#REF!),"")</f>
        <v>#REF!</v>
      </c>
      <c r="N53" s="239" t="e">
        <f>IF(AND('Mapa final'!#REF!="Muy Baja",'Mapa final'!#REF!="Leve"),CONCATENATE("R8C",'Mapa final'!#REF!),"")</f>
        <v>#REF!</v>
      </c>
      <c r="O53" s="240" t="e">
        <f>IF(AND('Mapa final'!#REF!="Muy Baja",'Mapa final'!#REF!="Leve"),CONCATENATE("R8C",'Mapa final'!#REF!),"")</f>
        <v>#REF!</v>
      </c>
      <c r="P53" s="238" t="e">
        <f>IF(AND('Mapa final'!#REF!="Muy Baja",'Mapa final'!#REF!="Menor"),CONCATENATE("R8C",'Mapa final'!#REF!),"")</f>
        <v>#REF!</v>
      </c>
      <c r="Q53" s="239" t="e">
        <f>IF(AND('Mapa final'!#REF!="Muy Baja",'Mapa final'!#REF!="Menor"),CONCATENATE("R8C",'Mapa final'!#REF!),"")</f>
        <v>#REF!</v>
      </c>
      <c r="R53" s="239" t="e">
        <f>IF(AND('Mapa final'!#REF!="Muy Baja",'Mapa final'!#REF!="Menor"),CONCATENATE("R8C",'Mapa final'!#REF!),"")</f>
        <v>#REF!</v>
      </c>
      <c r="S53" s="239" t="e">
        <f>IF(AND('Mapa final'!#REF!="Muy Baja",'Mapa final'!#REF!="Menor"),CONCATENATE("R8C",'Mapa final'!#REF!),"")</f>
        <v>#REF!</v>
      </c>
      <c r="T53" s="239" t="e">
        <f>IF(AND('Mapa final'!#REF!="Muy Baja",'Mapa final'!#REF!="Menor"),CONCATENATE("R8C",'Mapa final'!#REF!),"")</f>
        <v>#REF!</v>
      </c>
      <c r="U53" s="240" t="e">
        <f>IF(AND('Mapa final'!#REF!="Muy Baja",'Mapa final'!#REF!="Menor"),CONCATENATE("R8C",'Mapa final'!#REF!),"")</f>
        <v>#REF!</v>
      </c>
      <c r="V53" s="226" t="e">
        <f>IF(AND('Mapa final'!#REF!="Muy Baja",'Mapa final'!#REF!="Moderado"),CONCATENATE("R8C",'Mapa final'!#REF!),"")</f>
        <v>#REF!</v>
      </c>
      <c r="W53" s="227" t="e">
        <f>IF(AND('Mapa final'!#REF!="Muy Baja",'Mapa final'!#REF!="Moderado"),CONCATENATE("R8C",'Mapa final'!#REF!),"")</f>
        <v>#REF!</v>
      </c>
      <c r="X53" s="227" t="e">
        <f>IF(AND('Mapa final'!#REF!="Muy Baja",'Mapa final'!#REF!="Moderado"),CONCATENATE("R8C",'Mapa final'!#REF!),"")</f>
        <v>#REF!</v>
      </c>
      <c r="Y53" s="227" t="e">
        <f>IF(AND('Mapa final'!#REF!="Muy Baja",'Mapa final'!#REF!="Moderado"),CONCATENATE("R8C",'Mapa final'!#REF!),"")</f>
        <v>#REF!</v>
      </c>
      <c r="Z53" s="227" t="e">
        <f>IF(AND('Mapa final'!#REF!="Muy Baja",'Mapa final'!#REF!="Moderado"),CONCATENATE("R8C",'Mapa final'!#REF!),"")</f>
        <v>#REF!</v>
      </c>
      <c r="AA53" s="228" t="e">
        <f>IF(AND('Mapa final'!#REF!="Muy Baja",'Mapa final'!#REF!="Moderado"),CONCATENATE("R8C",'Mapa final'!#REF!),"")</f>
        <v>#REF!</v>
      </c>
      <c r="AB53" s="214" t="e">
        <f>IF(AND('Mapa final'!#REF!="Muy Baja",'Mapa final'!#REF!="Mayor"),CONCATENATE("R8C",'Mapa final'!#REF!),"")</f>
        <v>#REF!</v>
      </c>
      <c r="AC53" s="215" t="e">
        <f>IF(AND('Mapa final'!#REF!="Muy Baja",'Mapa final'!#REF!="Mayor"),CONCATENATE("R8C",'Mapa final'!#REF!),"")</f>
        <v>#REF!</v>
      </c>
      <c r="AD53" s="215" t="e">
        <f>IF(AND('Mapa final'!#REF!="Muy Baja",'Mapa final'!#REF!="Mayor"),CONCATENATE("R8C",'Mapa final'!#REF!),"")</f>
        <v>#REF!</v>
      </c>
      <c r="AE53" s="215" t="e">
        <f>IF(AND('Mapa final'!#REF!="Muy Baja",'Mapa final'!#REF!="Mayor"),CONCATENATE("R8C",'Mapa final'!#REF!),"")</f>
        <v>#REF!</v>
      </c>
      <c r="AF53" s="215" t="e">
        <f>IF(AND('Mapa final'!#REF!="Muy Baja",'Mapa final'!#REF!="Mayor"),CONCATENATE("R8C",'Mapa final'!#REF!),"")</f>
        <v>#REF!</v>
      </c>
      <c r="AG53" s="216" t="e">
        <f>IF(AND('Mapa final'!#REF!="Muy Baja",'Mapa final'!#REF!="Mayor"),CONCATENATE("R8C",'Mapa final'!#REF!),"")</f>
        <v>#REF!</v>
      </c>
      <c r="AH53" s="217" t="e">
        <f>IF(AND('Mapa final'!#REF!="Muy Baja",'Mapa final'!#REF!="Catastrófico"),CONCATENATE("R8C",'Mapa final'!#REF!),"")</f>
        <v>#REF!</v>
      </c>
      <c r="AI53" s="218" t="e">
        <f>IF(AND('Mapa final'!#REF!="Muy Baja",'Mapa final'!#REF!="Catastrófico"),CONCATENATE("R8C",'Mapa final'!#REF!),"")</f>
        <v>#REF!</v>
      </c>
      <c r="AJ53" s="218" t="e">
        <f>IF(AND('Mapa final'!#REF!="Muy Baja",'Mapa final'!#REF!="Catastrófico"),CONCATENATE("R8C",'Mapa final'!#REF!),"")</f>
        <v>#REF!</v>
      </c>
      <c r="AK53" s="218" t="e">
        <f>IF(AND('Mapa final'!#REF!="Muy Baja",'Mapa final'!#REF!="Catastrófico"),CONCATENATE("R8C",'Mapa final'!#REF!),"")</f>
        <v>#REF!</v>
      </c>
      <c r="AL53" s="218" t="e">
        <f>IF(AND('Mapa final'!#REF!="Muy Baja",'Mapa final'!#REF!="Catastrófico"),CONCATENATE("R8C",'Mapa final'!#REF!),"")</f>
        <v>#REF!</v>
      </c>
      <c r="AM53" s="219"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25">
      <c r="A54" s="1"/>
      <c r="B54" s="434"/>
      <c r="C54" s="318"/>
      <c r="D54" s="319"/>
      <c r="E54" s="330"/>
      <c r="F54" s="318"/>
      <c r="G54" s="318"/>
      <c r="H54" s="318"/>
      <c r="I54" s="319"/>
      <c r="J54" s="238" t="e">
        <f>IF(AND('Mapa final'!#REF!="Muy Baja",'Mapa final'!#REF!="Leve"),CONCATENATE("R9C",'Mapa final'!#REF!),"")</f>
        <v>#REF!</v>
      </c>
      <c r="K54" s="239" t="e">
        <f>IF(AND('Mapa final'!#REF!="Muy Baja",'Mapa final'!#REF!="Leve"),CONCATENATE("R9C",'Mapa final'!#REF!),"")</f>
        <v>#REF!</v>
      </c>
      <c r="L54" s="239" t="e">
        <f>IF(AND('Mapa final'!#REF!="Muy Baja",'Mapa final'!#REF!="Leve"),CONCATENATE("R9C",'Mapa final'!#REF!),"")</f>
        <v>#REF!</v>
      </c>
      <c r="M54" s="239" t="e">
        <f>IF(AND('Mapa final'!#REF!="Muy Baja",'Mapa final'!#REF!="Leve"),CONCATENATE("R9C",'Mapa final'!#REF!),"")</f>
        <v>#REF!</v>
      </c>
      <c r="N54" s="239" t="e">
        <f>IF(AND('Mapa final'!#REF!="Muy Baja",'Mapa final'!#REF!="Leve"),CONCATENATE("R9C",'Mapa final'!#REF!),"")</f>
        <v>#REF!</v>
      </c>
      <c r="O54" s="240" t="e">
        <f>IF(AND('Mapa final'!#REF!="Muy Baja",'Mapa final'!#REF!="Leve"),CONCATENATE("R9C",'Mapa final'!#REF!),"")</f>
        <v>#REF!</v>
      </c>
      <c r="P54" s="238" t="e">
        <f>IF(AND('Mapa final'!#REF!="Muy Baja",'Mapa final'!#REF!="Menor"),CONCATENATE("R9C",'Mapa final'!#REF!),"")</f>
        <v>#REF!</v>
      </c>
      <c r="Q54" s="239" t="e">
        <f>IF(AND('Mapa final'!#REF!="Muy Baja",'Mapa final'!#REF!="Menor"),CONCATENATE("R9C",'Mapa final'!#REF!),"")</f>
        <v>#REF!</v>
      </c>
      <c r="R54" s="239" t="e">
        <f>IF(AND('Mapa final'!#REF!="Muy Baja",'Mapa final'!#REF!="Menor"),CONCATENATE("R9C",'Mapa final'!#REF!),"")</f>
        <v>#REF!</v>
      </c>
      <c r="S54" s="239" t="e">
        <f>IF(AND('Mapa final'!#REF!="Muy Baja",'Mapa final'!#REF!="Menor"),CONCATENATE("R9C",'Mapa final'!#REF!),"")</f>
        <v>#REF!</v>
      </c>
      <c r="T54" s="239" t="e">
        <f>IF(AND('Mapa final'!#REF!="Muy Baja",'Mapa final'!#REF!="Menor"),CONCATENATE("R9C",'Mapa final'!#REF!),"")</f>
        <v>#REF!</v>
      </c>
      <c r="U54" s="240" t="e">
        <f>IF(AND('Mapa final'!#REF!="Muy Baja",'Mapa final'!#REF!="Menor"),CONCATENATE("R9C",'Mapa final'!#REF!),"")</f>
        <v>#REF!</v>
      </c>
      <c r="V54" s="226" t="e">
        <f>IF(AND('Mapa final'!#REF!="Muy Baja",'Mapa final'!#REF!="Moderado"),CONCATENATE("R9C",'Mapa final'!#REF!),"")</f>
        <v>#REF!</v>
      </c>
      <c r="W54" s="227" t="e">
        <f>IF(AND('Mapa final'!#REF!="Muy Baja",'Mapa final'!#REF!="Moderado"),CONCATENATE("R9C",'Mapa final'!#REF!),"")</f>
        <v>#REF!</v>
      </c>
      <c r="X54" s="227" t="e">
        <f>IF(AND('Mapa final'!#REF!="Muy Baja",'Mapa final'!#REF!="Moderado"),CONCATENATE("R9C",'Mapa final'!#REF!),"")</f>
        <v>#REF!</v>
      </c>
      <c r="Y54" s="227" t="e">
        <f>IF(AND('Mapa final'!#REF!="Muy Baja",'Mapa final'!#REF!="Moderado"),CONCATENATE("R9C",'Mapa final'!#REF!),"")</f>
        <v>#REF!</v>
      </c>
      <c r="Z54" s="227" t="e">
        <f>IF(AND('Mapa final'!#REF!="Muy Baja",'Mapa final'!#REF!="Moderado"),CONCATENATE("R9C",'Mapa final'!#REF!),"")</f>
        <v>#REF!</v>
      </c>
      <c r="AA54" s="228" t="e">
        <f>IF(AND('Mapa final'!#REF!="Muy Baja",'Mapa final'!#REF!="Moderado"),CONCATENATE("R9C",'Mapa final'!#REF!),"")</f>
        <v>#REF!</v>
      </c>
      <c r="AB54" s="214" t="e">
        <f>IF(AND('Mapa final'!#REF!="Muy Baja",'Mapa final'!#REF!="Mayor"),CONCATENATE("R9C",'Mapa final'!#REF!),"")</f>
        <v>#REF!</v>
      </c>
      <c r="AC54" s="215" t="e">
        <f>IF(AND('Mapa final'!#REF!="Muy Baja",'Mapa final'!#REF!="Mayor"),CONCATENATE("R9C",'Mapa final'!#REF!),"")</f>
        <v>#REF!</v>
      </c>
      <c r="AD54" s="215" t="e">
        <f>IF(AND('Mapa final'!#REF!="Muy Baja",'Mapa final'!#REF!="Mayor"),CONCATENATE("R9C",'Mapa final'!#REF!),"")</f>
        <v>#REF!</v>
      </c>
      <c r="AE54" s="215" t="e">
        <f>IF(AND('Mapa final'!#REF!="Muy Baja",'Mapa final'!#REF!="Mayor"),CONCATENATE("R9C",'Mapa final'!#REF!),"")</f>
        <v>#REF!</v>
      </c>
      <c r="AF54" s="215" t="e">
        <f>IF(AND('Mapa final'!#REF!="Muy Baja",'Mapa final'!#REF!="Mayor"),CONCATENATE("R9C",'Mapa final'!#REF!),"")</f>
        <v>#REF!</v>
      </c>
      <c r="AG54" s="216" t="e">
        <f>IF(AND('Mapa final'!#REF!="Muy Baja",'Mapa final'!#REF!="Mayor"),CONCATENATE("R9C",'Mapa final'!#REF!),"")</f>
        <v>#REF!</v>
      </c>
      <c r="AH54" s="217" t="e">
        <f>IF(AND('Mapa final'!#REF!="Muy Baja",'Mapa final'!#REF!="Catastrófico"),CONCATENATE("R9C",'Mapa final'!#REF!),"")</f>
        <v>#REF!</v>
      </c>
      <c r="AI54" s="218" t="e">
        <f>IF(AND('Mapa final'!#REF!="Muy Baja",'Mapa final'!#REF!="Catastrófico"),CONCATENATE("R9C",'Mapa final'!#REF!),"")</f>
        <v>#REF!</v>
      </c>
      <c r="AJ54" s="218" t="e">
        <f>IF(AND('Mapa final'!#REF!="Muy Baja",'Mapa final'!#REF!="Catastrófico"),CONCATENATE("R9C",'Mapa final'!#REF!),"")</f>
        <v>#REF!</v>
      </c>
      <c r="AK54" s="218" t="e">
        <f>IF(AND('Mapa final'!#REF!="Muy Baja",'Mapa final'!#REF!="Catastrófico"),CONCATENATE("R9C",'Mapa final'!#REF!),"")</f>
        <v>#REF!</v>
      </c>
      <c r="AL54" s="218" t="e">
        <f>IF(AND('Mapa final'!#REF!="Muy Baja",'Mapa final'!#REF!="Catastrófico"),CONCATENATE("R9C",'Mapa final'!#REF!),"")</f>
        <v>#REF!</v>
      </c>
      <c r="AM54" s="219"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25">
      <c r="A55" s="1"/>
      <c r="B55" s="404"/>
      <c r="C55" s="436"/>
      <c r="D55" s="405"/>
      <c r="E55" s="424"/>
      <c r="F55" s="425"/>
      <c r="G55" s="425"/>
      <c r="H55" s="425"/>
      <c r="I55" s="427"/>
      <c r="J55" s="241" t="e">
        <f>IF(AND('Mapa final'!#REF!="Muy Baja",'Mapa final'!#REF!="Leve"),CONCATENATE("R10C",'Mapa final'!#REF!),"")</f>
        <v>#REF!</v>
      </c>
      <c r="K55" s="242" t="e">
        <f>IF(AND('Mapa final'!#REF!="Muy Baja",'Mapa final'!#REF!="Leve"),CONCATENATE("R10C",'Mapa final'!#REF!),"")</f>
        <v>#REF!</v>
      </c>
      <c r="L55" s="242" t="e">
        <f>IF(AND('Mapa final'!#REF!="Muy Baja",'Mapa final'!#REF!="Leve"),CONCATENATE("R10C",'Mapa final'!#REF!),"")</f>
        <v>#REF!</v>
      </c>
      <c r="M55" s="242" t="e">
        <f>IF(AND('Mapa final'!#REF!="Muy Baja",'Mapa final'!#REF!="Leve"),CONCATENATE("R10C",'Mapa final'!#REF!),"")</f>
        <v>#REF!</v>
      </c>
      <c r="N55" s="242" t="e">
        <f>IF(AND('Mapa final'!#REF!="Muy Baja",'Mapa final'!#REF!="Leve"),CONCATENATE("R10C",'Mapa final'!#REF!),"")</f>
        <v>#REF!</v>
      </c>
      <c r="O55" s="243" t="e">
        <f>IF(AND('Mapa final'!#REF!="Muy Baja",'Mapa final'!#REF!="Leve"),CONCATENATE("R10C",'Mapa final'!#REF!),"")</f>
        <v>#REF!</v>
      </c>
      <c r="P55" s="241" t="e">
        <f>IF(AND('Mapa final'!#REF!="Muy Baja",'Mapa final'!#REF!="Menor"),CONCATENATE("R10C",'Mapa final'!#REF!),"")</f>
        <v>#REF!</v>
      </c>
      <c r="Q55" s="242" t="e">
        <f>IF(AND('Mapa final'!#REF!="Muy Baja",'Mapa final'!#REF!="Menor"),CONCATENATE("R10C",'Mapa final'!#REF!),"")</f>
        <v>#REF!</v>
      </c>
      <c r="R55" s="242" t="e">
        <f>IF(AND('Mapa final'!#REF!="Muy Baja",'Mapa final'!#REF!="Menor"),CONCATENATE("R10C",'Mapa final'!#REF!),"")</f>
        <v>#REF!</v>
      </c>
      <c r="S55" s="242" t="e">
        <f>IF(AND('Mapa final'!#REF!="Muy Baja",'Mapa final'!#REF!="Menor"),CONCATENATE("R10C",'Mapa final'!#REF!),"")</f>
        <v>#REF!</v>
      </c>
      <c r="T55" s="242" t="e">
        <f>IF(AND('Mapa final'!#REF!="Muy Baja",'Mapa final'!#REF!="Menor"),CONCATENATE("R10C",'Mapa final'!#REF!),"")</f>
        <v>#REF!</v>
      </c>
      <c r="U55" s="243" t="e">
        <f>IF(AND('Mapa final'!#REF!="Muy Baja",'Mapa final'!#REF!="Menor"),CONCATENATE("R10C",'Mapa final'!#REF!),"")</f>
        <v>#REF!</v>
      </c>
      <c r="V55" s="232" t="e">
        <f>IF(AND('Mapa final'!#REF!="Muy Baja",'Mapa final'!#REF!="Moderado"),CONCATENATE("R10C",'Mapa final'!#REF!),"")</f>
        <v>#REF!</v>
      </c>
      <c r="W55" s="233" t="e">
        <f>IF(AND('Mapa final'!#REF!="Muy Baja",'Mapa final'!#REF!="Moderado"),CONCATENATE("R10C",'Mapa final'!#REF!),"")</f>
        <v>#REF!</v>
      </c>
      <c r="X55" s="233" t="e">
        <f>IF(AND('Mapa final'!#REF!="Muy Baja",'Mapa final'!#REF!="Moderado"),CONCATENATE("R10C",'Mapa final'!#REF!),"")</f>
        <v>#REF!</v>
      </c>
      <c r="Y55" s="233" t="e">
        <f>IF(AND('Mapa final'!#REF!="Muy Baja",'Mapa final'!#REF!="Moderado"),CONCATENATE("R10C",'Mapa final'!#REF!),"")</f>
        <v>#REF!</v>
      </c>
      <c r="Z55" s="233" t="e">
        <f>IF(AND('Mapa final'!#REF!="Muy Baja",'Mapa final'!#REF!="Moderado"),CONCATENATE("R10C",'Mapa final'!#REF!),"")</f>
        <v>#REF!</v>
      </c>
      <c r="AA55" s="234" t="e">
        <f>IF(AND('Mapa final'!#REF!="Muy Baja",'Mapa final'!#REF!="Moderado"),CONCATENATE("R10C",'Mapa final'!#REF!),"")</f>
        <v>#REF!</v>
      </c>
      <c r="AB55" s="220" t="e">
        <f>IF(AND('Mapa final'!#REF!="Muy Baja",'Mapa final'!#REF!="Mayor"),CONCATENATE("R10C",'Mapa final'!#REF!),"")</f>
        <v>#REF!</v>
      </c>
      <c r="AC55" s="221" t="e">
        <f>IF(AND('Mapa final'!#REF!="Muy Baja",'Mapa final'!#REF!="Mayor"),CONCATENATE("R10C",'Mapa final'!#REF!),"")</f>
        <v>#REF!</v>
      </c>
      <c r="AD55" s="221" t="e">
        <f>IF(AND('Mapa final'!#REF!="Muy Baja",'Mapa final'!#REF!="Mayor"),CONCATENATE("R10C",'Mapa final'!#REF!),"")</f>
        <v>#REF!</v>
      </c>
      <c r="AE55" s="221" t="e">
        <f>IF(AND('Mapa final'!#REF!="Muy Baja",'Mapa final'!#REF!="Mayor"),CONCATENATE("R10C",'Mapa final'!#REF!),"")</f>
        <v>#REF!</v>
      </c>
      <c r="AF55" s="221" t="e">
        <f>IF(AND('Mapa final'!#REF!="Muy Baja",'Mapa final'!#REF!="Mayor"),CONCATENATE("R10C",'Mapa final'!#REF!),"")</f>
        <v>#REF!</v>
      </c>
      <c r="AG55" s="222" t="e">
        <f>IF(AND('Mapa final'!#REF!="Muy Baja",'Mapa final'!#REF!="Mayor"),CONCATENATE("R10C",'Mapa final'!#REF!),"")</f>
        <v>#REF!</v>
      </c>
      <c r="AH55" s="223" t="e">
        <f>IF(AND('Mapa final'!#REF!="Muy Baja",'Mapa final'!#REF!="Catastrófico"),CONCATENATE("R10C",'Mapa final'!#REF!),"")</f>
        <v>#REF!</v>
      </c>
      <c r="AI55" s="224" t="e">
        <f>IF(AND('Mapa final'!#REF!="Muy Baja",'Mapa final'!#REF!="Catastrófico"),CONCATENATE("R10C",'Mapa final'!#REF!),"")</f>
        <v>#REF!</v>
      </c>
      <c r="AJ55" s="224" t="e">
        <f>IF(AND('Mapa final'!#REF!="Muy Baja",'Mapa final'!#REF!="Catastrófico"),CONCATENATE("R10C",'Mapa final'!#REF!),"")</f>
        <v>#REF!</v>
      </c>
      <c r="AK55" s="224" t="e">
        <f>IF(AND('Mapa final'!#REF!="Muy Baja",'Mapa final'!#REF!="Catastrófico"),CONCATENATE("R10C",'Mapa final'!#REF!),"")</f>
        <v>#REF!</v>
      </c>
      <c r="AL55" s="224" t="e">
        <f>IF(AND('Mapa final'!#REF!="Muy Baja",'Mapa final'!#REF!="Catastrófico"),CONCATENATE("R10C",'Mapa final'!#REF!),"")</f>
        <v>#REF!</v>
      </c>
      <c r="AM55" s="225"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451" t="s">
        <v>616</v>
      </c>
      <c r="K56" s="423"/>
      <c r="L56" s="423"/>
      <c r="M56" s="423"/>
      <c r="N56" s="423"/>
      <c r="O56" s="413"/>
      <c r="P56" s="451" t="s">
        <v>617</v>
      </c>
      <c r="Q56" s="423"/>
      <c r="R56" s="423"/>
      <c r="S56" s="423"/>
      <c r="T56" s="423"/>
      <c r="U56" s="413"/>
      <c r="V56" s="451" t="s">
        <v>618</v>
      </c>
      <c r="W56" s="423"/>
      <c r="X56" s="423"/>
      <c r="Y56" s="423"/>
      <c r="Z56" s="423"/>
      <c r="AA56" s="413"/>
      <c r="AB56" s="451" t="s">
        <v>619</v>
      </c>
      <c r="AC56" s="423"/>
      <c r="AD56" s="423"/>
      <c r="AE56" s="423"/>
      <c r="AF56" s="423"/>
      <c r="AG56" s="413"/>
      <c r="AH56" s="451" t="s">
        <v>620</v>
      </c>
      <c r="AI56" s="423"/>
      <c r="AJ56" s="423"/>
      <c r="AK56" s="423"/>
      <c r="AL56" s="423"/>
      <c r="AM56" s="413"/>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330"/>
      <c r="K57" s="318"/>
      <c r="L57" s="318"/>
      <c r="M57" s="318"/>
      <c r="N57" s="318"/>
      <c r="O57" s="319"/>
      <c r="P57" s="330"/>
      <c r="Q57" s="318"/>
      <c r="R57" s="318"/>
      <c r="S57" s="318"/>
      <c r="T57" s="318"/>
      <c r="U57" s="319"/>
      <c r="V57" s="330"/>
      <c r="W57" s="318"/>
      <c r="X57" s="318"/>
      <c r="Y57" s="318"/>
      <c r="Z57" s="318"/>
      <c r="AA57" s="319"/>
      <c r="AB57" s="330"/>
      <c r="AC57" s="318"/>
      <c r="AD57" s="318"/>
      <c r="AE57" s="318"/>
      <c r="AF57" s="318"/>
      <c r="AG57" s="319"/>
      <c r="AH57" s="330"/>
      <c r="AI57" s="318"/>
      <c r="AJ57" s="318"/>
      <c r="AK57" s="318"/>
      <c r="AL57" s="318"/>
      <c r="AM57" s="319"/>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330"/>
      <c r="K58" s="318"/>
      <c r="L58" s="318"/>
      <c r="M58" s="318"/>
      <c r="N58" s="318"/>
      <c r="O58" s="319"/>
      <c r="P58" s="330"/>
      <c r="Q58" s="318"/>
      <c r="R58" s="318"/>
      <c r="S58" s="318"/>
      <c r="T58" s="318"/>
      <c r="U58" s="319"/>
      <c r="V58" s="330"/>
      <c r="W58" s="318"/>
      <c r="X58" s="318"/>
      <c r="Y58" s="318"/>
      <c r="Z58" s="318"/>
      <c r="AA58" s="319"/>
      <c r="AB58" s="330"/>
      <c r="AC58" s="318"/>
      <c r="AD58" s="318"/>
      <c r="AE58" s="318"/>
      <c r="AF58" s="318"/>
      <c r="AG58" s="319"/>
      <c r="AH58" s="330"/>
      <c r="AI58" s="318"/>
      <c r="AJ58" s="318"/>
      <c r="AK58" s="318"/>
      <c r="AL58" s="318"/>
      <c r="AM58" s="319"/>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330"/>
      <c r="K59" s="318"/>
      <c r="L59" s="318"/>
      <c r="M59" s="318"/>
      <c r="N59" s="318"/>
      <c r="O59" s="319"/>
      <c r="P59" s="330"/>
      <c r="Q59" s="318"/>
      <c r="R59" s="318"/>
      <c r="S59" s="318"/>
      <c r="T59" s="318"/>
      <c r="U59" s="319"/>
      <c r="V59" s="330"/>
      <c r="W59" s="318"/>
      <c r="X59" s="318"/>
      <c r="Y59" s="318"/>
      <c r="Z59" s="318"/>
      <c r="AA59" s="319"/>
      <c r="AB59" s="330"/>
      <c r="AC59" s="318"/>
      <c r="AD59" s="318"/>
      <c r="AE59" s="318"/>
      <c r="AF59" s="318"/>
      <c r="AG59" s="319"/>
      <c r="AH59" s="330"/>
      <c r="AI59" s="318"/>
      <c r="AJ59" s="318"/>
      <c r="AK59" s="318"/>
      <c r="AL59" s="318"/>
      <c r="AM59" s="319"/>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330"/>
      <c r="K60" s="318"/>
      <c r="L60" s="318"/>
      <c r="M60" s="318"/>
      <c r="N60" s="318"/>
      <c r="O60" s="319"/>
      <c r="P60" s="330"/>
      <c r="Q60" s="318"/>
      <c r="R60" s="318"/>
      <c r="S60" s="318"/>
      <c r="T60" s="318"/>
      <c r="U60" s="319"/>
      <c r="V60" s="330"/>
      <c r="W60" s="318"/>
      <c r="X60" s="318"/>
      <c r="Y60" s="318"/>
      <c r="Z60" s="318"/>
      <c r="AA60" s="319"/>
      <c r="AB60" s="330"/>
      <c r="AC60" s="318"/>
      <c r="AD60" s="318"/>
      <c r="AE60" s="318"/>
      <c r="AF60" s="318"/>
      <c r="AG60" s="319"/>
      <c r="AH60" s="330"/>
      <c r="AI60" s="318"/>
      <c r="AJ60" s="318"/>
      <c r="AK60" s="318"/>
      <c r="AL60" s="318"/>
      <c r="AM60" s="319"/>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424"/>
      <c r="K61" s="425"/>
      <c r="L61" s="425"/>
      <c r="M61" s="425"/>
      <c r="N61" s="425"/>
      <c r="O61" s="427"/>
      <c r="P61" s="424"/>
      <c r="Q61" s="425"/>
      <c r="R61" s="425"/>
      <c r="S61" s="425"/>
      <c r="T61" s="425"/>
      <c r="U61" s="427"/>
      <c r="V61" s="424"/>
      <c r="W61" s="425"/>
      <c r="X61" s="425"/>
      <c r="Y61" s="425"/>
      <c r="Z61" s="425"/>
      <c r="AA61" s="427"/>
      <c r="AB61" s="424"/>
      <c r="AC61" s="425"/>
      <c r="AD61" s="425"/>
      <c r="AE61" s="425"/>
      <c r="AF61" s="425"/>
      <c r="AG61" s="427"/>
      <c r="AH61" s="424"/>
      <c r="AI61" s="425"/>
      <c r="AJ61" s="425"/>
      <c r="AK61" s="425"/>
      <c r="AL61" s="425"/>
      <c r="AM61" s="427"/>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25">
      <c r="A63" s="1"/>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1"/>
      <c r="AV63" s="1"/>
      <c r="AW63" s="1"/>
      <c r="AX63" s="1"/>
      <c r="AY63" s="1"/>
      <c r="AZ63" s="1"/>
      <c r="BA63" s="1"/>
      <c r="BB63" s="1"/>
      <c r="BC63" s="1"/>
      <c r="BD63" s="1"/>
      <c r="BE63" s="1"/>
      <c r="BF63" s="1"/>
      <c r="BG63" s="1"/>
      <c r="BH63" s="1"/>
    </row>
    <row r="64" spans="1:61" ht="15" customHeight="1" x14ac:dyDescent="0.25">
      <c r="A64" s="1"/>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1"/>
      <c r="AV64" s="1"/>
      <c r="AW64" s="1"/>
      <c r="AX64" s="1"/>
      <c r="AY64" s="1"/>
      <c r="AZ64" s="1"/>
      <c r="BA64" s="1"/>
      <c r="BB64" s="1"/>
      <c r="BC64" s="1"/>
      <c r="BD64" s="1"/>
      <c r="BE64" s="1"/>
      <c r="BF64" s="1"/>
      <c r="BG64" s="1"/>
      <c r="BH64" s="1"/>
    </row>
    <row r="65" spans="1:6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2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2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2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2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2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2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2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2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2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2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2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2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2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2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2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2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2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2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2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2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2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2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2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2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2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2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2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2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2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2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2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2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2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2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2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2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2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2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2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2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2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2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2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2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2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2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2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2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2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2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2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2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2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2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25">
      <c r="A245" s="1"/>
    </row>
    <row r="246" spans="1:60" ht="15.75" customHeight="1" x14ac:dyDescent="0.25">
      <c r="A246" s="1"/>
    </row>
    <row r="247" spans="1:60" ht="15.75" customHeight="1" x14ac:dyDescent="0.25">
      <c r="A247" s="1"/>
    </row>
    <row r="248" spans="1:60" ht="15.75" customHeight="1" x14ac:dyDescent="0.25">
      <c r="A248" s="1"/>
    </row>
    <row r="249" spans="1:60" ht="15.75" customHeight="1" x14ac:dyDescent="0.25"/>
    <row r="250" spans="1:60" ht="15.75" customHeight="1" x14ac:dyDescent="0.25"/>
    <row r="251" spans="1:60" ht="15.75" customHeight="1" x14ac:dyDescent="0.25"/>
    <row r="252" spans="1:60" ht="15.75" customHeight="1" x14ac:dyDescent="0.25"/>
    <row r="253" spans="1:60" ht="15.75" customHeight="1" x14ac:dyDescent="0.25"/>
    <row r="254" spans="1:60" ht="15.75" customHeight="1" x14ac:dyDescent="0.25"/>
    <row r="255" spans="1:60" ht="15.75" customHeight="1" x14ac:dyDescent="0.25"/>
    <row r="256" spans="1:6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1"/>
      <c r="B1" s="461" t="s">
        <v>622</v>
      </c>
      <c r="C1" s="318"/>
      <c r="D1" s="318"/>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ht="25.5" x14ac:dyDescent="0.25">
      <c r="A3" s="1"/>
      <c r="B3" s="245"/>
      <c r="C3" s="246" t="s">
        <v>623</v>
      </c>
      <c r="D3" s="246" t="s">
        <v>606</v>
      </c>
      <c r="E3" s="1"/>
      <c r="F3" s="1"/>
      <c r="G3" s="1"/>
      <c r="H3" s="1"/>
      <c r="I3" s="1"/>
      <c r="J3" s="1"/>
      <c r="K3" s="1"/>
      <c r="L3" s="1"/>
      <c r="M3" s="1"/>
      <c r="N3" s="1"/>
      <c r="O3" s="1"/>
      <c r="P3" s="1"/>
      <c r="Q3" s="1"/>
      <c r="R3" s="1"/>
      <c r="S3" s="1"/>
      <c r="T3" s="1"/>
      <c r="U3" s="1"/>
      <c r="V3" s="1"/>
      <c r="W3" s="1"/>
      <c r="X3" s="1"/>
    </row>
    <row r="4" spans="1:24" ht="51" x14ac:dyDescent="0.25">
      <c r="A4" s="1"/>
      <c r="B4" s="247" t="s">
        <v>624</v>
      </c>
      <c r="C4" s="248" t="s">
        <v>625</v>
      </c>
      <c r="D4" s="249">
        <v>0.2</v>
      </c>
      <c r="E4" s="1"/>
      <c r="F4" s="1"/>
      <c r="G4" s="1"/>
      <c r="H4" s="1"/>
      <c r="I4" s="1"/>
      <c r="J4" s="1"/>
      <c r="K4" s="1"/>
      <c r="L4" s="1"/>
      <c r="M4" s="1"/>
      <c r="N4" s="1"/>
      <c r="O4" s="1"/>
      <c r="P4" s="1"/>
      <c r="Q4" s="1"/>
      <c r="R4" s="1"/>
      <c r="S4" s="1"/>
      <c r="T4" s="1"/>
      <c r="U4" s="1"/>
      <c r="V4" s="1"/>
      <c r="W4" s="1"/>
      <c r="X4" s="1"/>
    </row>
    <row r="5" spans="1:24" ht="51" x14ac:dyDescent="0.25">
      <c r="A5" s="1"/>
      <c r="B5" s="250" t="s">
        <v>626</v>
      </c>
      <c r="C5" s="251" t="s">
        <v>627</v>
      </c>
      <c r="D5" s="252">
        <v>0.4</v>
      </c>
      <c r="E5" s="1"/>
      <c r="F5" s="1"/>
      <c r="G5" s="1"/>
      <c r="H5" s="1"/>
      <c r="I5" s="1"/>
      <c r="J5" s="1"/>
      <c r="K5" s="1"/>
      <c r="L5" s="1"/>
      <c r="M5" s="1"/>
      <c r="N5" s="1"/>
      <c r="O5" s="1"/>
      <c r="P5" s="1"/>
      <c r="Q5" s="1"/>
      <c r="R5" s="1"/>
      <c r="S5" s="1"/>
      <c r="T5" s="1"/>
      <c r="U5" s="1"/>
      <c r="V5" s="1"/>
      <c r="W5" s="1"/>
      <c r="X5" s="1"/>
    </row>
    <row r="6" spans="1:24" ht="51" x14ac:dyDescent="0.25">
      <c r="A6" s="1"/>
      <c r="B6" s="253" t="s">
        <v>628</v>
      </c>
      <c r="C6" s="251" t="s">
        <v>629</v>
      </c>
      <c r="D6" s="252">
        <v>0.6</v>
      </c>
      <c r="E6" s="1"/>
      <c r="F6" s="1"/>
      <c r="G6" s="1"/>
      <c r="H6" s="1"/>
      <c r="I6" s="1"/>
      <c r="J6" s="1"/>
      <c r="K6" s="1"/>
      <c r="L6" s="1"/>
      <c r="M6" s="1"/>
      <c r="N6" s="1"/>
      <c r="O6" s="1"/>
      <c r="P6" s="1"/>
      <c r="Q6" s="1"/>
      <c r="R6" s="1"/>
      <c r="S6" s="1"/>
      <c r="T6" s="1"/>
      <c r="U6" s="1"/>
      <c r="V6" s="1"/>
      <c r="W6" s="1"/>
      <c r="X6" s="1"/>
    </row>
    <row r="7" spans="1:24" ht="76.5" x14ac:dyDescent="0.25">
      <c r="A7" s="1"/>
      <c r="B7" s="254" t="s">
        <v>630</v>
      </c>
      <c r="C7" s="251" t="s">
        <v>631</v>
      </c>
      <c r="D7" s="252">
        <v>0.8</v>
      </c>
      <c r="E7" s="1"/>
      <c r="F7" s="1"/>
      <c r="G7" s="1"/>
      <c r="H7" s="1"/>
      <c r="I7" s="1"/>
      <c r="J7" s="1"/>
      <c r="K7" s="1"/>
      <c r="L7" s="1"/>
      <c r="M7" s="1"/>
      <c r="N7" s="1"/>
      <c r="O7" s="1"/>
      <c r="P7" s="1"/>
      <c r="Q7" s="1"/>
      <c r="R7" s="1"/>
      <c r="S7" s="1"/>
      <c r="T7" s="1"/>
      <c r="U7" s="1"/>
      <c r="V7" s="1"/>
      <c r="W7" s="1"/>
      <c r="X7" s="1"/>
    </row>
    <row r="8" spans="1:24" ht="51" x14ac:dyDescent="0.25">
      <c r="A8" s="1"/>
      <c r="B8" s="255" t="s">
        <v>632</v>
      </c>
      <c r="C8" s="251" t="s">
        <v>633</v>
      </c>
      <c r="D8" s="252">
        <v>1</v>
      </c>
      <c r="E8" s="1"/>
      <c r="F8" s="1"/>
      <c r="G8" s="1"/>
      <c r="H8" s="1"/>
      <c r="I8" s="1"/>
      <c r="J8" s="1"/>
      <c r="K8" s="1"/>
      <c r="L8" s="1"/>
      <c r="M8" s="1"/>
      <c r="N8" s="1"/>
      <c r="O8" s="1"/>
      <c r="P8" s="1"/>
      <c r="Q8" s="1"/>
      <c r="R8" s="1"/>
      <c r="S8" s="1"/>
      <c r="T8" s="1"/>
      <c r="U8" s="1"/>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ht="16.5" x14ac:dyDescent="0.25">
      <c r="A10" s="1"/>
      <c r="B10" s="256"/>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E33" s="1"/>
      <c r="F33" s="1"/>
      <c r="G33" s="1"/>
      <c r="H33" s="1"/>
      <c r="I33" s="1"/>
      <c r="J33" s="1"/>
      <c r="K33" s="1"/>
      <c r="L33" s="1"/>
      <c r="M33" s="1"/>
      <c r="N33" s="1"/>
      <c r="O33" s="1"/>
      <c r="P33" s="1"/>
      <c r="Q33" s="1"/>
      <c r="R33" s="1"/>
      <c r="S33" s="1"/>
      <c r="T33" s="1"/>
      <c r="U33" s="1"/>
      <c r="V33" s="1"/>
      <c r="W33" s="1"/>
      <c r="X33" s="1"/>
    </row>
    <row r="34" spans="1:24" ht="15.75" customHeight="1" x14ac:dyDescent="0.25">
      <c r="A34" s="1"/>
      <c r="E34" s="1"/>
      <c r="F34" s="1"/>
      <c r="G34" s="1"/>
      <c r="H34" s="1"/>
      <c r="I34" s="1"/>
      <c r="J34" s="1"/>
      <c r="K34" s="1"/>
      <c r="L34" s="1"/>
      <c r="M34" s="1"/>
      <c r="N34" s="1"/>
      <c r="O34" s="1"/>
      <c r="P34" s="1"/>
      <c r="Q34" s="1"/>
      <c r="R34" s="1"/>
      <c r="S34" s="1"/>
      <c r="T34" s="1"/>
      <c r="U34" s="1"/>
      <c r="V34" s="1"/>
      <c r="W34" s="1"/>
      <c r="X34" s="1"/>
    </row>
    <row r="35" spans="1:24" ht="15.75" customHeight="1" x14ac:dyDescent="0.25">
      <c r="A35" s="1"/>
    </row>
    <row r="36" spans="1:24" ht="15.75" customHeight="1" x14ac:dyDescent="0.25">
      <c r="A36" s="1"/>
    </row>
    <row r="37" spans="1:24" ht="15.75" customHeight="1" x14ac:dyDescent="0.25">
      <c r="A37" s="1"/>
    </row>
    <row r="38" spans="1:24" ht="15.75" customHeight="1" x14ac:dyDescent="0.25">
      <c r="A38" s="1"/>
    </row>
    <row r="39" spans="1:24" ht="15.75" customHeight="1" x14ac:dyDescent="0.25">
      <c r="A39" s="1"/>
    </row>
    <row r="40" spans="1:24" ht="15.75" customHeight="1" x14ac:dyDescent="0.25">
      <c r="A40" s="1"/>
    </row>
    <row r="41" spans="1:24" ht="15.75" customHeight="1" x14ac:dyDescent="0.25">
      <c r="A41" s="1"/>
    </row>
    <row r="42" spans="1:24" ht="15.75" customHeight="1" x14ac:dyDescent="0.25">
      <c r="A42" s="1"/>
    </row>
    <row r="43" spans="1:24" ht="15.75" customHeight="1" x14ac:dyDescent="0.25">
      <c r="A43" s="1"/>
    </row>
    <row r="44" spans="1:24" ht="15.75" customHeight="1" x14ac:dyDescent="0.25">
      <c r="A44" s="1"/>
    </row>
    <row r="45" spans="1:24" ht="15.75" customHeight="1" x14ac:dyDescent="0.25">
      <c r="A45" s="1"/>
    </row>
    <row r="46" spans="1:24" ht="15.75" customHeight="1" x14ac:dyDescent="0.25">
      <c r="A46" s="1"/>
    </row>
    <row r="47" spans="1:24" ht="15.75" customHeight="1" x14ac:dyDescent="0.25">
      <c r="A47" s="1"/>
    </row>
    <row r="48" spans="1:24" ht="15.75" customHeight="1" x14ac:dyDescent="0.25">
      <c r="A48" s="1"/>
    </row>
    <row r="49" spans="1:1" ht="15.75" customHeight="1" x14ac:dyDescent="0.25">
      <c r="A49" s="1"/>
    </row>
    <row r="50" spans="1:1" ht="15.75" customHeight="1" x14ac:dyDescent="0.25">
      <c r="A50" s="1"/>
    </row>
    <row r="51" spans="1:1" ht="15.75" customHeight="1" x14ac:dyDescent="0.25">
      <c r="A51" s="1"/>
    </row>
    <row r="52" spans="1:1" ht="15.75" customHeight="1" x14ac:dyDescent="0.25">
      <c r="A52" s="1"/>
    </row>
    <row r="53" spans="1:1" ht="15.75" customHeight="1" x14ac:dyDescent="0.25">
      <c r="A53" s="1"/>
    </row>
    <row r="54" spans="1:1" ht="15.75" customHeight="1" x14ac:dyDescent="0.25">
      <c r="A54" s="1"/>
    </row>
    <row r="55" spans="1:1" ht="15.75" customHeight="1" x14ac:dyDescent="0.25">
      <c r="A55" s="1"/>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6923C"/>
  </sheetPr>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1"/>
      <c r="B1" s="462" t="s">
        <v>634</v>
      </c>
      <c r="C1" s="318"/>
      <c r="D1" s="318"/>
      <c r="E1" s="1"/>
      <c r="F1" s="1"/>
      <c r="G1" s="1"/>
      <c r="H1" s="1"/>
      <c r="I1" s="1"/>
      <c r="J1" s="1"/>
      <c r="K1" s="1"/>
      <c r="L1" s="1"/>
      <c r="M1" s="1"/>
      <c r="N1" s="1"/>
      <c r="O1" s="1"/>
      <c r="P1" s="1"/>
      <c r="Q1" s="1"/>
      <c r="R1" s="1"/>
      <c r="S1" s="1"/>
      <c r="T1" s="1"/>
      <c r="U1" s="1"/>
    </row>
    <row r="2" spans="1:21" x14ac:dyDescent="0.25">
      <c r="A2" s="1"/>
      <c r="B2" s="1"/>
      <c r="C2" s="1"/>
      <c r="D2" s="1"/>
      <c r="E2" s="1"/>
      <c r="F2" s="1"/>
      <c r="G2" s="1"/>
      <c r="H2" s="1"/>
      <c r="I2" s="1"/>
      <c r="J2" s="1"/>
      <c r="K2" s="1"/>
      <c r="L2" s="1"/>
      <c r="M2" s="1"/>
      <c r="N2" s="1"/>
      <c r="O2" s="1"/>
      <c r="P2" s="1"/>
      <c r="Q2" s="1"/>
      <c r="R2" s="1"/>
      <c r="S2" s="1"/>
      <c r="T2" s="1"/>
      <c r="U2" s="1"/>
    </row>
    <row r="3" spans="1:21" ht="30" x14ac:dyDescent="0.25">
      <c r="A3" s="1"/>
      <c r="B3" s="257"/>
      <c r="C3" s="258" t="s">
        <v>635</v>
      </c>
      <c r="D3" s="258" t="s">
        <v>636</v>
      </c>
      <c r="E3" s="1"/>
      <c r="F3" s="1"/>
      <c r="G3" s="1"/>
      <c r="H3" s="1"/>
      <c r="I3" s="1"/>
      <c r="J3" s="1"/>
      <c r="K3" s="1"/>
      <c r="L3" s="1"/>
      <c r="M3" s="1"/>
      <c r="N3" s="1"/>
      <c r="O3" s="1"/>
      <c r="P3" s="1"/>
      <c r="Q3" s="1"/>
      <c r="R3" s="1"/>
      <c r="S3" s="1"/>
      <c r="T3" s="1"/>
      <c r="U3" s="1"/>
    </row>
    <row r="4" spans="1:21" ht="33.75" x14ac:dyDescent="0.25">
      <c r="A4" s="259" t="s">
        <v>637</v>
      </c>
      <c r="B4" s="260" t="s">
        <v>638</v>
      </c>
      <c r="C4" s="261" t="s">
        <v>639</v>
      </c>
      <c r="D4" s="262" t="s">
        <v>640</v>
      </c>
      <c r="E4" s="1"/>
      <c r="F4" s="1"/>
      <c r="G4" s="1"/>
      <c r="H4" s="1"/>
      <c r="I4" s="1"/>
      <c r="J4" s="1"/>
      <c r="K4" s="1"/>
      <c r="L4" s="1"/>
      <c r="M4" s="1"/>
      <c r="N4" s="1"/>
      <c r="O4" s="1"/>
      <c r="P4" s="1"/>
      <c r="Q4" s="1"/>
      <c r="R4" s="1"/>
      <c r="S4" s="1"/>
      <c r="T4" s="1"/>
      <c r="U4" s="1"/>
    </row>
    <row r="5" spans="1:21" ht="67.5" x14ac:dyDescent="0.25">
      <c r="A5" s="259" t="s">
        <v>641</v>
      </c>
      <c r="B5" s="263" t="s">
        <v>642</v>
      </c>
      <c r="C5" s="264" t="s">
        <v>643</v>
      </c>
      <c r="D5" s="265" t="s">
        <v>644</v>
      </c>
      <c r="E5" s="1"/>
      <c r="F5" s="1"/>
      <c r="G5" s="1"/>
      <c r="H5" s="1"/>
      <c r="I5" s="1"/>
      <c r="J5" s="1"/>
      <c r="K5" s="1"/>
      <c r="L5" s="1"/>
      <c r="M5" s="1"/>
      <c r="N5" s="1"/>
      <c r="O5" s="1"/>
      <c r="P5" s="1"/>
      <c r="Q5" s="1"/>
      <c r="R5" s="1"/>
      <c r="S5" s="1"/>
      <c r="T5" s="1"/>
      <c r="U5" s="1"/>
    </row>
    <row r="6" spans="1:21" ht="67.5" x14ac:dyDescent="0.25">
      <c r="A6" s="259" t="s">
        <v>612</v>
      </c>
      <c r="B6" s="266" t="s">
        <v>645</v>
      </c>
      <c r="C6" s="264" t="s">
        <v>646</v>
      </c>
      <c r="D6" s="265" t="s">
        <v>647</v>
      </c>
      <c r="E6" s="1"/>
      <c r="F6" s="1"/>
      <c r="G6" s="1"/>
      <c r="H6" s="1"/>
      <c r="I6" s="1"/>
      <c r="J6" s="1"/>
      <c r="K6" s="1"/>
      <c r="L6" s="1"/>
      <c r="M6" s="1"/>
      <c r="N6" s="1"/>
      <c r="O6" s="1"/>
      <c r="P6" s="1"/>
      <c r="Q6" s="1"/>
      <c r="R6" s="1"/>
      <c r="S6" s="1"/>
      <c r="T6" s="1"/>
      <c r="U6" s="1"/>
    </row>
    <row r="7" spans="1:21" ht="101.25" x14ac:dyDescent="0.25">
      <c r="A7" s="259" t="s">
        <v>648</v>
      </c>
      <c r="B7" s="267" t="s">
        <v>649</v>
      </c>
      <c r="C7" s="264" t="s">
        <v>650</v>
      </c>
      <c r="D7" s="265" t="s">
        <v>651</v>
      </c>
      <c r="E7" s="1"/>
      <c r="F7" s="1"/>
      <c r="G7" s="1"/>
      <c r="H7" s="1"/>
      <c r="I7" s="1"/>
      <c r="J7" s="1"/>
      <c r="K7" s="1"/>
      <c r="L7" s="1"/>
      <c r="M7" s="1"/>
      <c r="N7" s="1"/>
      <c r="O7" s="1"/>
      <c r="P7" s="1"/>
      <c r="Q7" s="1"/>
      <c r="R7" s="1"/>
      <c r="S7" s="1"/>
      <c r="T7" s="1"/>
      <c r="U7" s="1"/>
    </row>
    <row r="8" spans="1:21" ht="67.5" x14ac:dyDescent="0.25">
      <c r="A8" s="259" t="s">
        <v>652</v>
      </c>
      <c r="B8" s="268" t="s">
        <v>653</v>
      </c>
      <c r="C8" s="264" t="s">
        <v>654</v>
      </c>
      <c r="D8" s="265" t="s">
        <v>655</v>
      </c>
      <c r="E8" s="1"/>
      <c r="F8" s="1"/>
      <c r="G8" s="1"/>
      <c r="H8" s="1"/>
      <c r="I8" s="1"/>
      <c r="J8" s="1"/>
      <c r="K8" s="1"/>
      <c r="L8" s="1"/>
      <c r="M8" s="1"/>
      <c r="N8" s="1"/>
      <c r="O8" s="1"/>
      <c r="P8" s="1"/>
      <c r="Q8" s="1"/>
      <c r="R8" s="1"/>
      <c r="S8" s="1"/>
      <c r="T8" s="1"/>
      <c r="U8" s="1"/>
    </row>
    <row r="9" spans="1:21" ht="20.25" x14ac:dyDescent="0.25">
      <c r="A9" s="259"/>
      <c r="B9" s="259"/>
      <c r="C9" s="269"/>
      <c r="D9" s="269"/>
      <c r="E9" s="1"/>
      <c r="F9" s="1"/>
      <c r="G9" s="1"/>
      <c r="H9" s="1"/>
      <c r="I9" s="1"/>
      <c r="J9" s="1"/>
      <c r="K9" s="1"/>
      <c r="L9" s="1"/>
      <c r="M9" s="1"/>
      <c r="N9" s="1"/>
      <c r="O9" s="1"/>
      <c r="P9" s="1"/>
      <c r="Q9" s="1"/>
      <c r="R9" s="1"/>
      <c r="S9" s="1"/>
      <c r="T9" s="1"/>
      <c r="U9" s="1"/>
    </row>
    <row r="10" spans="1:21" ht="16.5" x14ac:dyDescent="0.25">
      <c r="A10" s="259"/>
      <c r="B10" s="270"/>
      <c r="C10" s="270"/>
      <c r="D10" s="270"/>
      <c r="E10" s="1"/>
      <c r="F10" s="1"/>
      <c r="G10" s="1"/>
      <c r="H10" s="1"/>
      <c r="I10" s="1"/>
      <c r="J10" s="1"/>
      <c r="K10" s="1"/>
      <c r="L10" s="1"/>
      <c r="M10" s="1"/>
      <c r="N10" s="1"/>
      <c r="O10" s="1"/>
      <c r="P10" s="1"/>
      <c r="Q10" s="1"/>
      <c r="R10" s="1"/>
      <c r="S10" s="1"/>
      <c r="T10" s="1"/>
      <c r="U10" s="1"/>
    </row>
    <row r="11" spans="1:21" x14ac:dyDescent="0.25">
      <c r="A11" s="259"/>
      <c r="B11" s="259" t="s">
        <v>656</v>
      </c>
      <c r="C11" s="259" t="s">
        <v>657</v>
      </c>
      <c r="D11" s="259" t="s">
        <v>658</v>
      </c>
      <c r="E11" s="1"/>
      <c r="F11" s="1"/>
      <c r="G11" s="1"/>
      <c r="H11" s="1"/>
      <c r="I11" s="1"/>
      <c r="J11" s="1"/>
      <c r="K11" s="1"/>
      <c r="L11" s="1"/>
      <c r="M11" s="1"/>
      <c r="N11" s="1"/>
      <c r="O11" s="1"/>
      <c r="P11" s="1"/>
      <c r="Q11" s="1"/>
      <c r="R11" s="1"/>
      <c r="S11" s="1"/>
      <c r="T11" s="1"/>
      <c r="U11" s="1"/>
    </row>
    <row r="12" spans="1:21" x14ac:dyDescent="0.25">
      <c r="A12" s="259"/>
      <c r="B12" s="259" t="s">
        <v>659</v>
      </c>
      <c r="C12" s="259" t="s">
        <v>660</v>
      </c>
      <c r="D12" s="259" t="s">
        <v>661</v>
      </c>
      <c r="E12" s="1"/>
      <c r="F12" s="1"/>
      <c r="G12" s="1"/>
      <c r="H12" s="1"/>
      <c r="I12" s="1"/>
      <c r="J12" s="1"/>
      <c r="K12" s="1"/>
      <c r="L12" s="1"/>
      <c r="M12" s="1"/>
      <c r="N12" s="1"/>
      <c r="O12" s="1"/>
      <c r="P12" s="1"/>
      <c r="Q12" s="1"/>
      <c r="R12" s="1"/>
      <c r="S12" s="1"/>
      <c r="T12" s="1"/>
      <c r="U12" s="1"/>
    </row>
    <row r="13" spans="1:21" x14ac:dyDescent="0.25">
      <c r="A13" s="259"/>
      <c r="B13" s="259"/>
      <c r="C13" s="259" t="s">
        <v>662</v>
      </c>
      <c r="D13" s="259" t="s">
        <v>663</v>
      </c>
      <c r="E13" s="1"/>
      <c r="F13" s="1"/>
      <c r="G13" s="1"/>
      <c r="H13" s="1"/>
      <c r="I13" s="1"/>
      <c r="J13" s="1"/>
      <c r="K13" s="1"/>
      <c r="L13" s="1"/>
      <c r="M13" s="1"/>
      <c r="N13" s="1"/>
      <c r="O13" s="1"/>
      <c r="P13" s="1"/>
      <c r="Q13" s="1"/>
      <c r="R13" s="1"/>
      <c r="S13" s="1"/>
      <c r="T13" s="1"/>
      <c r="U13" s="1"/>
    </row>
    <row r="14" spans="1:21" x14ac:dyDescent="0.25">
      <c r="A14" s="259"/>
      <c r="B14" s="259"/>
      <c r="C14" s="259" t="s">
        <v>664</v>
      </c>
      <c r="D14" s="259" t="s">
        <v>665</v>
      </c>
      <c r="E14" s="1"/>
      <c r="F14" s="1"/>
      <c r="G14" s="1"/>
      <c r="H14" s="1"/>
      <c r="I14" s="1"/>
      <c r="J14" s="1"/>
      <c r="K14" s="1"/>
      <c r="L14" s="1"/>
      <c r="M14" s="1"/>
      <c r="N14" s="1"/>
      <c r="O14" s="1"/>
      <c r="P14" s="1"/>
      <c r="Q14" s="1"/>
      <c r="R14" s="1"/>
      <c r="S14" s="1"/>
      <c r="T14" s="1"/>
      <c r="U14" s="1"/>
    </row>
    <row r="15" spans="1:21" x14ac:dyDescent="0.25">
      <c r="A15" s="259"/>
      <c r="B15" s="259"/>
      <c r="C15" s="259" t="s">
        <v>666</v>
      </c>
      <c r="D15" s="259" t="s">
        <v>667</v>
      </c>
      <c r="E15" s="1"/>
      <c r="F15" s="1"/>
      <c r="G15" s="1"/>
      <c r="H15" s="1"/>
      <c r="I15" s="1"/>
      <c r="J15" s="1"/>
      <c r="K15" s="1"/>
      <c r="L15" s="1"/>
      <c r="M15" s="1"/>
      <c r="N15" s="1"/>
      <c r="O15" s="1"/>
      <c r="P15" s="1"/>
      <c r="Q15" s="1"/>
      <c r="R15" s="1"/>
      <c r="S15" s="1"/>
      <c r="T15" s="1"/>
      <c r="U15" s="1"/>
    </row>
    <row r="16" spans="1:21" x14ac:dyDescent="0.25">
      <c r="A16" s="259"/>
      <c r="B16" s="259"/>
      <c r="C16" s="259"/>
      <c r="D16" s="259"/>
      <c r="E16" s="1"/>
      <c r="F16" s="1"/>
      <c r="G16" s="1"/>
      <c r="H16" s="1"/>
      <c r="I16" s="1"/>
      <c r="J16" s="1"/>
      <c r="K16" s="1"/>
      <c r="L16" s="1"/>
      <c r="M16" s="1"/>
      <c r="N16" s="1"/>
      <c r="O16" s="1"/>
    </row>
    <row r="17" spans="1:15" x14ac:dyDescent="0.25">
      <c r="A17" s="259"/>
      <c r="B17" s="259"/>
      <c r="C17" s="259"/>
      <c r="D17" s="259"/>
      <c r="E17" s="1"/>
      <c r="F17" s="1"/>
      <c r="G17" s="1"/>
      <c r="H17" s="1"/>
      <c r="I17" s="1"/>
      <c r="J17" s="1"/>
      <c r="K17" s="1"/>
      <c r="L17" s="1"/>
      <c r="M17" s="1"/>
      <c r="N17" s="1"/>
      <c r="O17" s="1"/>
    </row>
    <row r="18" spans="1:15" x14ac:dyDescent="0.25">
      <c r="A18" s="259"/>
      <c r="B18" s="1"/>
      <c r="C18" s="1"/>
      <c r="D18" s="1"/>
      <c r="E18" s="1"/>
      <c r="F18" s="1"/>
      <c r="G18" s="1"/>
      <c r="H18" s="1"/>
      <c r="I18" s="1"/>
      <c r="J18" s="1"/>
      <c r="K18" s="1"/>
      <c r="L18" s="1"/>
      <c r="M18" s="1"/>
      <c r="N18" s="1"/>
      <c r="O18" s="1"/>
    </row>
    <row r="19" spans="1:15" x14ac:dyDescent="0.25">
      <c r="A19" s="259"/>
      <c r="B19" s="1"/>
      <c r="C19" s="1"/>
      <c r="D19" s="1"/>
      <c r="E19" s="1"/>
      <c r="F19" s="1"/>
      <c r="G19" s="1"/>
      <c r="H19" s="1"/>
      <c r="I19" s="1"/>
      <c r="J19" s="1"/>
      <c r="K19" s="1"/>
      <c r="L19" s="1"/>
      <c r="M19" s="1"/>
      <c r="N19" s="1"/>
      <c r="O19" s="1"/>
    </row>
    <row r="20" spans="1:15" x14ac:dyDescent="0.25">
      <c r="A20" s="259"/>
      <c r="B20" s="1"/>
      <c r="C20" s="1"/>
      <c r="D20" s="1"/>
      <c r="E20" s="1"/>
      <c r="F20" s="1"/>
      <c r="G20" s="1"/>
      <c r="H20" s="1"/>
      <c r="I20" s="1"/>
      <c r="J20" s="1"/>
      <c r="K20" s="1"/>
      <c r="L20" s="1"/>
      <c r="M20" s="1"/>
      <c r="N20" s="1"/>
      <c r="O20" s="1"/>
    </row>
    <row r="21" spans="1:15" ht="15.75" customHeight="1" x14ac:dyDescent="0.25">
      <c r="A21" s="259"/>
      <c r="B21" s="1"/>
      <c r="C21" s="1"/>
      <c r="D21" s="1"/>
      <c r="E21" s="1"/>
      <c r="F21" s="1"/>
      <c r="G21" s="1"/>
      <c r="H21" s="1"/>
      <c r="I21" s="1"/>
      <c r="J21" s="1"/>
      <c r="K21" s="1"/>
      <c r="L21" s="1"/>
      <c r="M21" s="1"/>
      <c r="N21" s="1"/>
      <c r="O21" s="1"/>
    </row>
    <row r="22" spans="1:15" ht="15.75" customHeight="1" x14ac:dyDescent="0.25">
      <c r="A22" s="259"/>
      <c r="B22" s="259"/>
      <c r="C22" s="269"/>
      <c r="D22" s="269"/>
      <c r="E22" s="1"/>
      <c r="F22" s="1"/>
      <c r="G22" s="1"/>
      <c r="H22" s="1"/>
      <c r="I22" s="1"/>
      <c r="J22" s="1"/>
      <c r="K22" s="1"/>
      <c r="L22" s="1"/>
      <c r="M22" s="1"/>
      <c r="N22" s="1"/>
      <c r="O22" s="1"/>
    </row>
    <row r="23" spans="1:15" ht="15.75" customHeight="1" x14ac:dyDescent="0.25">
      <c r="A23" s="259"/>
      <c r="B23" s="259"/>
      <c r="C23" s="269"/>
      <c r="D23" s="269"/>
      <c r="E23" s="1"/>
      <c r="F23" s="1"/>
      <c r="G23" s="1"/>
      <c r="H23" s="1"/>
      <c r="I23" s="1"/>
      <c r="J23" s="1"/>
      <c r="K23" s="1"/>
      <c r="L23" s="1"/>
      <c r="M23" s="1"/>
      <c r="N23" s="1"/>
      <c r="O23" s="1"/>
    </row>
    <row r="24" spans="1:15" ht="15.75" customHeight="1" x14ac:dyDescent="0.25">
      <c r="A24" s="259"/>
      <c r="B24" s="259"/>
      <c r="C24" s="269"/>
      <c r="D24" s="269"/>
      <c r="E24" s="1"/>
      <c r="F24" s="1"/>
      <c r="G24" s="1"/>
      <c r="H24" s="1"/>
      <c r="I24" s="1"/>
      <c r="J24" s="1"/>
      <c r="K24" s="1"/>
      <c r="L24" s="1"/>
      <c r="M24" s="1"/>
      <c r="N24" s="1"/>
      <c r="O24" s="1"/>
    </row>
    <row r="25" spans="1:15" ht="15.75" customHeight="1" x14ac:dyDescent="0.25">
      <c r="A25" s="259"/>
      <c r="B25" s="259"/>
      <c r="C25" s="269"/>
      <c r="D25" s="269"/>
      <c r="E25" s="1"/>
      <c r="F25" s="1"/>
      <c r="G25" s="1"/>
      <c r="H25" s="1"/>
      <c r="I25" s="1"/>
      <c r="J25" s="1"/>
      <c r="K25" s="1"/>
      <c r="L25" s="1"/>
      <c r="M25" s="1"/>
      <c r="N25" s="1"/>
      <c r="O25" s="1"/>
    </row>
    <row r="26" spans="1:15" ht="15.75" customHeight="1" x14ac:dyDescent="0.25">
      <c r="A26" s="259"/>
      <c r="B26" s="259"/>
      <c r="C26" s="269"/>
      <c r="D26" s="269"/>
      <c r="E26" s="1"/>
      <c r="F26" s="1"/>
      <c r="G26" s="1"/>
      <c r="H26" s="1"/>
      <c r="I26" s="1"/>
      <c r="J26" s="1"/>
      <c r="K26" s="1"/>
      <c r="L26" s="1"/>
      <c r="M26" s="1"/>
      <c r="N26" s="1"/>
      <c r="O26" s="1"/>
    </row>
    <row r="27" spans="1:15" ht="15.75" customHeight="1" x14ac:dyDescent="0.25">
      <c r="A27" s="259"/>
      <c r="B27" s="259"/>
      <c r="C27" s="269"/>
      <c r="D27" s="269"/>
      <c r="E27" s="1"/>
      <c r="F27" s="1"/>
      <c r="G27" s="1"/>
      <c r="H27" s="1"/>
      <c r="I27" s="1"/>
      <c r="J27" s="1"/>
      <c r="K27" s="1"/>
      <c r="L27" s="1"/>
      <c r="M27" s="1"/>
      <c r="N27" s="1"/>
      <c r="O27" s="1"/>
    </row>
    <row r="28" spans="1:15" ht="15.75" customHeight="1" x14ac:dyDescent="0.25">
      <c r="A28" s="259"/>
      <c r="B28" s="259"/>
      <c r="C28" s="269"/>
      <c r="D28" s="269"/>
      <c r="E28" s="1"/>
      <c r="F28" s="1"/>
      <c r="G28" s="1"/>
      <c r="H28" s="1"/>
      <c r="I28" s="1"/>
      <c r="J28" s="1"/>
      <c r="K28" s="1"/>
      <c r="L28" s="1"/>
      <c r="M28" s="1"/>
      <c r="N28" s="1"/>
      <c r="O28" s="1"/>
    </row>
    <row r="29" spans="1:15" ht="15.75" customHeight="1" x14ac:dyDescent="0.25">
      <c r="A29" s="259"/>
      <c r="B29" s="259"/>
      <c r="C29" s="269"/>
      <c r="D29" s="269"/>
      <c r="E29" s="1"/>
      <c r="F29" s="1"/>
      <c r="G29" s="1"/>
      <c r="H29" s="1"/>
      <c r="I29" s="1"/>
      <c r="J29" s="1"/>
      <c r="K29" s="1"/>
      <c r="L29" s="1"/>
      <c r="M29" s="1"/>
      <c r="N29" s="1"/>
      <c r="O29" s="1"/>
    </row>
    <row r="30" spans="1:15" ht="15.75" customHeight="1" x14ac:dyDescent="0.25">
      <c r="A30" s="259"/>
      <c r="B30" s="259"/>
      <c r="C30" s="269"/>
      <c r="D30" s="269"/>
      <c r="E30" s="1"/>
      <c r="F30" s="1"/>
      <c r="G30" s="1"/>
      <c r="H30" s="1"/>
      <c r="I30" s="1"/>
      <c r="J30" s="1"/>
      <c r="K30" s="1"/>
      <c r="L30" s="1"/>
      <c r="M30" s="1"/>
      <c r="N30" s="1"/>
      <c r="O30" s="1"/>
    </row>
    <row r="31" spans="1:15" ht="15.75" customHeight="1" x14ac:dyDescent="0.25">
      <c r="A31" s="259"/>
      <c r="B31" s="259"/>
      <c r="C31" s="269"/>
      <c r="D31" s="269"/>
      <c r="E31" s="1"/>
      <c r="F31" s="1"/>
      <c r="G31" s="1"/>
      <c r="H31" s="1"/>
      <c r="I31" s="1"/>
      <c r="J31" s="1"/>
      <c r="K31" s="1"/>
      <c r="L31" s="1"/>
      <c r="M31" s="1"/>
      <c r="N31" s="1"/>
      <c r="O31" s="1"/>
    </row>
    <row r="32" spans="1:15" ht="15.75" customHeight="1" x14ac:dyDescent="0.25">
      <c r="A32" s="259"/>
      <c r="B32" s="259"/>
      <c r="C32" s="269"/>
      <c r="D32" s="269"/>
      <c r="E32" s="1"/>
      <c r="F32" s="1"/>
      <c r="G32" s="1"/>
      <c r="H32" s="1"/>
      <c r="I32" s="1"/>
      <c r="J32" s="1"/>
      <c r="K32" s="1"/>
      <c r="L32" s="1"/>
      <c r="M32" s="1"/>
      <c r="N32" s="1"/>
      <c r="O32" s="1"/>
    </row>
    <row r="33" spans="1:15" ht="15.75" customHeight="1" x14ac:dyDescent="0.25">
      <c r="A33" s="259"/>
      <c r="B33" s="259"/>
      <c r="C33" s="269"/>
      <c r="D33" s="269"/>
      <c r="E33" s="1"/>
      <c r="F33" s="1"/>
      <c r="G33" s="1"/>
      <c r="H33" s="1"/>
      <c r="I33" s="1"/>
      <c r="J33" s="1"/>
      <c r="K33" s="1"/>
      <c r="L33" s="1"/>
      <c r="M33" s="1"/>
      <c r="N33" s="1"/>
      <c r="O33" s="1"/>
    </row>
    <row r="34" spans="1:15" ht="15.75" customHeight="1" x14ac:dyDescent="0.25">
      <c r="A34" s="259"/>
      <c r="B34" s="259"/>
      <c r="C34" s="269"/>
      <c r="D34" s="269"/>
      <c r="E34" s="1"/>
      <c r="F34" s="1"/>
      <c r="G34" s="1"/>
      <c r="H34" s="1"/>
      <c r="I34" s="1"/>
      <c r="J34" s="1"/>
      <c r="K34" s="1"/>
      <c r="L34" s="1"/>
      <c r="M34" s="1"/>
      <c r="N34" s="1"/>
      <c r="O34" s="1"/>
    </row>
    <row r="35" spans="1:15" ht="15.75" customHeight="1" x14ac:dyDescent="0.25">
      <c r="A35" s="259"/>
      <c r="B35" s="259"/>
      <c r="C35" s="269"/>
      <c r="D35" s="269"/>
      <c r="E35" s="1"/>
      <c r="F35" s="1"/>
      <c r="G35" s="1"/>
      <c r="H35" s="1"/>
      <c r="I35" s="1"/>
      <c r="J35" s="1"/>
      <c r="K35" s="1"/>
      <c r="L35" s="1"/>
      <c r="M35" s="1"/>
      <c r="N35" s="1"/>
      <c r="O35" s="1"/>
    </row>
    <row r="36" spans="1:15" ht="15.75" customHeight="1" x14ac:dyDescent="0.25">
      <c r="A36" s="259"/>
      <c r="B36" s="259"/>
      <c r="C36" s="269"/>
      <c r="D36" s="269"/>
      <c r="E36" s="1"/>
      <c r="F36" s="1"/>
      <c r="G36" s="1"/>
      <c r="H36" s="1"/>
      <c r="I36" s="1"/>
      <c r="J36" s="1"/>
      <c r="K36" s="1"/>
      <c r="L36" s="1"/>
      <c r="M36" s="1"/>
      <c r="N36" s="1"/>
      <c r="O36" s="1"/>
    </row>
    <row r="37" spans="1:15" ht="15.75" customHeight="1" x14ac:dyDescent="0.25">
      <c r="A37" s="259"/>
      <c r="B37" s="259"/>
      <c r="C37" s="269"/>
      <c r="D37" s="269"/>
      <c r="E37" s="1"/>
      <c r="F37" s="1"/>
      <c r="G37" s="1"/>
      <c r="H37" s="1"/>
      <c r="I37" s="1"/>
      <c r="J37" s="1"/>
      <c r="K37" s="1"/>
      <c r="L37" s="1"/>
      <c r="M37" s="1"/>
      <c r="N37" s="1"/>
      <c r="O37" s="1"/>
    </row>
    <row r="38" spans="1:15" ht="15.75" customHeight="1" x14ac:dyDescent="0.25">
      <c r="A38" s="259"/>
      <c r="B38" s="259"/>
      <c r="C38" s="269"/>
      <c r="D38" s="269"/>
      <c r="E38" s="1"/>
      <c r="F38" s="1"/>
      <c r="G38" s="1"/>
      <c r="H38" s="1"/>
      <c r="I38" s="1"/>
      <c r="J38" s="1"/>
      <c r="K38" s="1"/>
      <c r="L38" s="1"/>
      <c r="M38" s="1"/>
      <c r="N38" s="1"/>
      <c r="O38" s="1"/>
    </row>
    <row r="39" spans="1:15" ht="15.75" customHeight="1" x14ac:dyDescent="0.25">
      <c r="A39" s="259"/>
      <c r="B39" s="259"/>
      <c r="C39" s="269"/>
      <c r="D39" s="269"/>
      <c r="E39" s="1"/>
      <c r="F39" s="1"/>
      <c r="G39" s="1"/>
      <c r="H39" s="1"/>
      <c r="I39" s="1"/>
      <c r="J39" s="1"/>
      <c r="K39" s="1"/>
      <c r="L39" s="1"/>
      <c r="M39" s="1"/>
      <c r="N39" s="1"/>
      <c r="O39" s="1"/>
    </row>
    <row r="40" spans="1:15" ht="15.75" customHeight="1" x14ac:dyDescent="0.25">
      <c r="A40" s="259"/>
      <c r="B40" s="259"/>
      <c r="C40" s="269"/>
      <c r="D40" s="269"/>
      <c r="E40" s="1"/>
      <c r="F40" s="1"/>
      <c r="G40" s="1"/>
      <c r="H40" s="1"/>
      <c r="I40" s="1"/>
      <c r="J40" s="1"/>
      <c r="K40" s="1"/>
      <c r="L40" s="1"/>
      <c r="M40" s="1"/>
      <c r="N40" s="1"/>
      <c r="O40" s="1"/>
    </row>
    <row r="41" spans="1:15" ht="15.75" customHeight="1" x14ac:dyDescent="0.25">
      <c r="A41" s="259"/>
      <c r="B41" s="259"/>
      <c r="C41" s="269"/>
      <c r="D41" s="269"/>
      <c r="E41" s="1"/>
      <c r="F41" s="1"/>
      <c r="G41" s="1"/>
      <c r="H41" s="1"/>
      <c r="I41" s="1"/>
      <c r="J41" s="1"/>
      <c r="K41" s="1"/>
      <c r="L41" s="1"/>
      <c r="M41" s="1"/>
      <c r="N41" s="1"/>
      <c r="O41" s="1"/>
    </row>
    <row r="42" spans="1:15" ht="15.75" customHeight="1" x14ac:dyDescent="0.25">
      <c r="A42" s="259"/>
      <c r="B42" s="259"/>
      <c r="C42" s="269"/>
      <c r="D42" s="269"/>
      <c r="E42" s="1"/>
      <c r="F42" s="1"/>
      <c r="G42" s="1"/>
      <c r="H42" s="1"/>
      <c r="I42" s="1"/>
      <c r="J42" s="1"/>
      <c r="K42" s="1"/>
      <c r="L42" s="1"/>
      <c r="M42" s="1"/>
      <c r="N42" s="1"/>
      <c r="O42" s="1"/>
    </row>
    <row r="43" spans="1:15" ht="15.75" customHeight="1" x14ac:dyDescent="0.25">
      <c r="A43" s="259"/>
      <c r="B43" s="259"/>
      <c r="C43" s="269"/>
      <c r="D43" s="269"/>
      <c r="E43" s="1"/>
      <c r="F43" s="1"/>
      <c r="G43" s="1"/>
      <c r="H43" s="1"/>
      <c r="I43" s="1"/>
      <c r="J43" s="1"/>
      <c r="K43" s="1"/>
      <c r="L43" s="1"/>
      <c r="M43" s="1"/>
      <c r="N43" s="1"/>
      <c r="O43" s="1"/>
    </row>
    <row r="44" spans="1:15" ht="15.75" customHeight="1" x14ac:dyDescent="0.25">
      <c r="A44" s="259"/>
      <c r="B44" s="259"/>
      <c r="C44" s="269"/>
      <c r="D44" s="269"/>
      <c r="E44" s="1"/>
      <c r="F44" s="1"/>
      <c r="G44" s="1"/>
      <c r="H44" s="1"/>
      <c r="I44" s="1"/>
      <c r="J44" s="1"/>
      <c r="K44" s="1"/>
      <c r="L44" s="1"/>
      <c r="M44" s="1"/>
      <c r="N44" s="1"/>
      <c r="O44" s="1"/>
    </row>
    <row r="45" spans="1:15" ht="15.75" customHeight="1" x14ac:dyDescent="0.25">
      <c r="A45" s="259"/>
      <c r="B45" s="259"/>
      <c r="C45" s="269"/>
      <c r="D45" s="269"/>
      <c r="E45" s="1"/>
      <c r="F45" s="1"/>
      <c r="G45" s="1"/>
      <c r="H45" s="1"/>
      <c r="I45" s="1"/>
      <c r="J45" s="1"/>
      <c r="K45" s="1"/>
      <c r="L45" s="1"/>
      <c r="M45" s="1"/>
      <c r="N45" s="1"/>
      <c r="O45" s="1"/>
    </row>
    <row r="46" spans="1:15" ht="15.75" customHeight="1" x14ac:dyDescent="0.25">
      <c r="A46" s="259"/>
      <c r="B46" s="259"/>
      <c r="C46" s="269"/>
      <c r="D46" s="269"/>
      <c r="E46" s="1"/>
      <c r="F46" s="1"/>
      <c r="G46" s="1"/>
      <c r="H46" s="1"/>
      <c r="I46" s="1"/>
      <c r="J46" s="1"/>
      <c r="K46" s="1"/>
      <c r="L46" s="1"/>
      <c r="M46" s="1"/>
      <c r="N46" s="1"/>
      <c r="O46" s="1"/>
    </row>
    <row r="47" spans="1:15" ht="15.75" customHeight="1" x14ac:dyDescent="0.25">
      <c r="A47" s="259"/>
      <c r="B47" s="259"/>
      <c r="C47" s="269"/>
      <c r="D47" s="269"/>
      <c r="E47" s="1"/>
      <c r="F47" s="1"/>
      <c r="G47" s="1"/>
      <c r="H47" s="1"/>
      <c r="I47" s="1"/>
      <c r="J47" s="1"/>
      <c r="K47" s="1"/>
      <c r="L47" s="1"/>
      <c r="M47" s="1"/>
      <c r="N47" s="1"/>
      <c r="O47" s="1"/>
    </row>
    <row r="48" spans="1:15" ht="15.75" customHeight="1" x14ac:dyDescent="0.25">
      <c r="A48" s="259"/>
      <c r="B48" s="259"/>
      <c r="C48" s="269"/>
      <c r="D48" s="269"/>
      <c r="E48" s="1"/>
      <c r="F48" s="1"/>
      <c r="G48" s="1"/>
      <c r="H48" s="1"/>
      <c r="I48" s="1"/>
      <c r="J48" s="1"/>
      <c r="K48" s="1"/>
      <c r="L48" s="1"/>
      <c r="M48" s="1"/>
      <c r="N48" s="1"/>
      <c r="O48" s="1"/>
    </row>
    <row r="49" spans="1:15" ht="15.75" customHeight="1" x14ac:dyDescent="0.25">
      <c r="A49" s="259"/>
      <c r="B49" s="259"/>
      <c r="C49" s="269"/>
      <c r="D49" s="269"/>
      <c r="E49" s="1"/>
      <c r="F49" s="1"/>
      <c r="G49" s="1"/>
      <c r="H49" s="1"/>
      <c r="I49" s="1"/>
      <c r="J49" s="1"/>
      <c r="K49" s="1"/>
      <c r="L49" s="1"/>
      <c r="M49" s="1"/>
      <c r="N49" s="1"/>
      <c r="O49" s="1"/>
    </row>
    <row r="50" spans="1:15" ht="15.75" customHeight="1" x14ac:dyDescent="0.25">
      <c r="A50" s="259"/>
      <c r="B50" s="259"/>
      <c r="C50" s="269"/>
      <c r="D50" s="269"/>
      <c r="E50" s="1"/>
      <c r="F50" s="1"/>
      <c r="G50" s="1"/>
      <c r="H50" s="1"/>
      <c r="I50" s="1"/>
      <c r="J50" s="1"/>
      <c r="K50" s="1"/>
      <c r="L50" s="1"/>
      <c r="M50" s="1"/>
      <c r="N50" s="1"/>
      <c r="O50" s="1"/>
    </row>
    <row r="51" spans="1:15" ht="15.75" customHeight="1" x14ac:dyDescent="0.25">
      <c r="A51" s="259"/>
      <c r="B51" s="259"/>
      <c r="C51" s="269"/>
      <c r="D51" s="269"/>
      <c r="E51" s="1"/>
      <c r="F51" s="1"/>
      <c r="G51" s="1"/>
      <c r="H51" s="1"/>
      <c r="I51" s="1"/>
      <c r="J51" s="1"/>
      <c r="K51" s="1"/>
      <c r="L51" s="1"/>
      <c r="M51" s="1"/>
      <c r="N51" s="1"/>
      <c r="O51" s="1"/>
    </row>
    <row r="52" spans="1:15" ht="15.75" customHeight="1" x14ac:dyDescent="0.25">
      <c r="A52" s="259"/>
      <c r="B52" s="271"/>
      <c r="C52" s="272"/>
      <c r="D52" s="272"/>
    </row>
    <row r="53" spans="1:15" ht="15.75" customHeight="1" x14ac:dyDescent="0.25">
      <c r="A53" s="259"/>
      <c r="B53" s="271"/>
      <c r="C53" s="272"/>
      <c r="D53" s="272"/>
    </row>
    <row r="54" spans="1:15" ht="15.75" customHeight="1" x14ac:dyDescent="0.25">
      <c r="A54" s="259"/>
      <c r="B54" s="271"/>
      <c r="C54" s="272"/>
      <c r="D54" s="272"/>
    </row>
    <row r="55" spans="1:15" ht="15.75" customHeight="1" x14ac:dyDescent="0.25">
      <c r="A55" s="259"/>
      <c r="B55" s="271"/>
      <c r="C55" s="272"/>
      <c r="D55" s="272"/>
    </row>
    <row r="56" spans="1:15" ht="15.75" customHeight="1" x14ac:dyDescent="0.25">
      <c r="A56" s="259"/>
      <c r="B56" s="271"/>
      <c r="C56" s="272"/>
      <c r="D56" s="272"/>
    </row>
    <row r="57" spans="1:15" ht="15.75" customHeight="1" x14ac:dyDescent="0.25">
      <c r="A57" s="259"/>
      <c r="B57" s="271"/>
      <c r="C57" s="272"/>
      <c r="D57" s="272"/>
    </row>
    <row r="58" spans="1:15" ht="15.75" customHeight="1" x14ac:dyDescent="0.25">
      <c r="A58" s="259"/>
      <c r="B58" s="271"/>
      <c r="C58" s="272"/>
      <c r="D58" s="272"/>
    </row>
    <row r="59" spans="1:15" ht="15.75" customHeight="1" x14ac:dyDescent="0.25">
      <c r="A59" s="259"/>
      <c r="B59" s="271"/>
      <c r="C59" s="272"/>
      <c r="D59" s="272"/>
    </row>
    <row r="60" spans="1:15" ht="15.75" customHeight="1" x14ac:dyDescent="0.25">
      <c r="A60" s="259"/>
      <c r="B60" s="271"/>
      <c r="C60" s="272"/>
      <c r="D60" s="272"/>
    </row>
    <row r="61" spans="1:15" ht="15.75" customHeight="1" x14ac:dyDescent="0.25">
      <c r="A61" s="259"/>
      <c r="B61" s="271"/>
      <c r="C61" s="272"/>
      <c r="D61" s="272"/>
    </row>
    <row r="62" spans="1:15" ht="15.75" customHeight="1" x14ac:dyDescent="0.25">
      <c r="A62" s="259"/>
      <c r="B62" s="271"/>
      <c r="C62" s="272"/>
      <c r="D62" s="272"/>
    </row>
    <row r="63" spans="1:15" ht="15.75" customHeight="1" x14ac:dyDescent="0.25">
      <c r="A63" s="259"/>
      <c r="B63" s="271"/>
      <c r="C63" s="272"/>
      <c r="D63" s="272"/>
    </row>
    <row r="64" spans="1:15" ht="15.75" customHeight="1" x14ac:dyDescent="0.25">
      <c r="A64" s="259"/>
      <c r="B64" s="271"/>
      <c r="C64" s="272"/>
      <c r="D64" s="272"/>
    </row>
    <row r="65" spans="1:4" ht="15.75" customHeight="1" x14ac:dyDescent="0.25">
      <c r="A65" s="259"/>
      <c r="B65" s="271"/>
      <c r="C65" s="272"/>
      <c r="D65" s="272"/>
    </row>
    <row r="66" spans="1:4" ht="15.75" customHeight="1" x14ac:dyDescent="0.25">
      <c r="A66" s="259"/>
      <c r="B66" s="271"/>
      <c r="C66" s="272"/>
      <c r="D66" s="272"/>
    </row>
    <row r="67" spans="1:4" ht="15.75" customHeight="1" x14ac:dyDescent="0.25">
      <c r="A67" s="259"/>
      <c r="B67" s="271"/>
      <c r="C67" s="272"/>
      <c r="D67" s="272"/>
    </row>
    <row r="68" spans="1:4" ht="15.75" customHeight="1" x14ac:dyDescent="0.25">
      <c r="A68" s="259"/>
      <c r="B68" s="271"/>
      <c r="C68" s="272"/>
      <c r="D68" s="272"/>
    </row>
    <row r="69" spans="1:4" ht="15.75" customHeight="1" x14ac:dyDescent="0.25">
      <c r="A69" s="259"/>
      <c r="B69" s="271"/>
      <c r="C69" s="272"/>
      <c r="D69" s="272"/>
    </row>
    <row r="70" spans="1:4" ht="15.75" customHeight="1" x14ac:dyDescent="0.25">
      <c r="A70" s="259"/>
      <c r="B70" s="271"/>
      <c r="C70" s="272"/>
      <c r="D70" s="272"/>
    </row>
    <row r="71" spans="1:4" ht="15.75" customHeight="1" x14ac:dyDescent="0.25">
      <c r="A71" s="259"/>
      <c r="B71" s="271"/>
      <c r="C71" s="272"/>
      <c r="D71" s="272"/>
    </row>
    <row r="72" spans="1:4" ht="15.75" customHeight="1" x14ac:dyDescent="0.25">
      <c r="A72" s="259"/>
      <c r="B72" s="271"/>
      <c r="C72" s="272"/>
      <c r="D72" s="272"/>
    </row>
    <row r="73" spans="1:4" ht="15.75" customHeight="1" x14ac:dyDescent="0.25">
      <c r="A73" s="259"/>
      <c r="B73" s="271"/>
      <c r="C73" s="272"/>
      <c r="D73" s="272"/>
    </row>
    <row r="74" spans="1:4" ht="15.75" customHeight="1" x14ac:dyDescent="0.25">
      <c r="A74" s="259"/>
      <c r="B74" s="271"/>
      <c r="C74" s="272"/>
      <c r="D74" s="272"/>
    </row>
    <row r="75" spans="1:4" ht="15.75" customHeight="1" x14ac:dyDescent="0.25">
      <c r="A75" s="259"/>
      <c r="B75" s="271"/>
      <c r="C75" s="272"/>
      <c r="D75" s="272"/>
    </row>
    <row r="76" spans="1:4" ht="15.75" customHeight="1" x14ac:dyDescent="0.25">
      <c r="A76" s="259"/>
      <c r="B76" s="271"/>
      <c r="C76" s="272"/>
      <c r="D76" s="272"/>
    </row>
    <row r="77" spans="1:4" ht="15.75" customHeight="1" x14ac:dyDescent="0.25">
      <c r="A77" s="259"/>
      <c r="B77" s="271"/>
      <c r="C77" s="272"/>
      <c r="D77" s="272"/>
    </row>
    <row r="78" spans="1:4" ht="15.75" customHeight="1" x14ac:dyDescent="0.25">
      <c r="A78" s="259"/>
      <c r="B78" s="271"/>
      <c r="C78" s="272"/>
      <c r="D78" s="272"/>
    </row>
    <row r="79" spans="1:4" ht="15.75" customHeight="1" x14ac:dyDescent="0.25">
      <c r="A79" s="259"/>
      <c r="B79" s="271"/>
      <c r="C79" s="272"/>
      <c r="D79" s="272"/>
    </row>
    <row r="80" spans="1:4" ht="15.75" customHeight="1" x14ac:dyDescent="0.25">
      <c r="A80" s="259"/>
      <c r="B80" s="271"/>
      <c r="C80" s="272"/>
      <c r="D80" s="272"/>
    </row>
    <row r="81" spans="1:4" ht="15.75" customHeight="1" x14ac:dyDescent="0.25">
      <c r="A81" s="259"/>
      <c r="B81" s="271"/>
      <c r="C81" s="272"/>
      <c r="D81" s="272"/>
    </row>
    <row r="82" spans="1:4" ht="15.75" customHeight="1" x14ac:dyDescent="0.25">
      <c r="A82" s="259"/>
      <c r="B82" s="271"/>
      <c r="C82" s="272"/>
      <c r="D82" s="272"/>
    </row>
    <row r="83" spans="1:4" ht="15.75" customHeight="1" x14ac:dyDescent="0.25">
      <c r="A83" s="259"/>
      <c r="B83" s="271"/>
      <c r="C83" s="272"/>
      <c r="D83" s="272"/>
    </row>
    <row r="84" spans="1:4" ht="15.75" customHeight="1" x14ac:dyDescent="0.25">
      <c r="A84" s="259"/>
      <c r="B84" s="271"/>
      <c r="C84" s="272"/>
      <c r="D84" s="272"/>
    </row>
    <row r="85" spans="1:4" ht="15.75" customHeight="1" x14ac:dyDescent="0.25">
      <c r="A85" s="259"/>
      <c r="B85" s="271"/>
      <c r="C85" s="272"/>
      <c r="D85" s="272"/>
    </row>
    <row r="86" spans="1:4" ht="15.75" customHeight="1" x14ac:dyDescent="0.25">
      <c r="A86" s="259"/>
      <c r="B86" s="271"/>
      <c r="C86" s="272"/>
      <c r="D86" s="272"/>
    </row>
    <row r="87" spans="1:4" ht="15.75" customHeight="1" x14ac:dyDescent="0.25">
      <c r="A87" s="259"/>
      <c r="B87" s="271"/>
      <c r="C87" s="272"/>
      <c r="D87" s="272"/>
    </row>
    <row r="88" spans="1:4" ht="15.75" customHeight="1" x14ac:dyDescent="0.25">
      <c r="A88" s="259"/>
      <c r="B88" s="271"/>
      <c r="C88" s="272"/>
      <c r="D88" s="272"/>
    </row>
    <row r="89" spans="1:4" ht="15.75" customHeight="1" x14ac:dyDescent="0.25">
      <c r="A89" s="259"/>
      <c r="B89" s="271"/>
      <c r="C89" s="272"/>
      <c r="D89" s="272"/>
    </row>
    <row r="90" spans="1:4" ht="15.75" customHeight="1" x14ac:dyDescent="0.25">
      <c r="A90" s="259"/>
      <c r="B90" s="271"/>
      <c r="C90" s="272"/>
      <c r="D90" s="272"/>
    </row>
    <row r="91" spans="1:4" ht="15.75" customHeight="1" x14ac:dyDescent="0.25">
      <c r="A91" s="259"/>
      <c r="B91" s="271"/>
      <c r="C91" s="272"/>
      <c r="D91" s="272"/>
    </row>
    <row r="92" spans="1:4" ht="15.75" customHeight="1" x14ac:dyDescent="0.25">
      <c r="A92" s="259"/>
      <c r="B92" s="271"/>
      <c r="C92" s="272"/>
      <c r="D92" s="272"/>
    </row>
    <row r="93" spans="1:4" ht="15.75" customHeight="1" x14ac:dyDescent="0.25">
      <c r="A93" s="259"/>
      <c r="B93" s="271"/>
      <c r="C93" s="272"/>
      <c r="D93" s="272"/>
    </row>
    <row r="94" spans="1:4" ht="15.75" customHeight="1" x14ac:dyDescent="0.25">
      <c r="A94" s="259"/>
      <c r="B94" s="271"/>
      <c r="C94" s="272"/>
      <c r="D94" s="272"/>
    </row>
    <row r="95" spans="1:4" ht="15.75" customHeight="1" x14ac:dyDescent="0.25">
      <c r="A95" s="259"/>
      <c r="B95" s="271"/>
      <c r="C95" s="272"/>
      <c r="D95" s="272"/>
    </row>
    <row r="96" spans="1:4" ht="15.75" customHeight="1" x14ac:dyDescent="0.25">
      <c r="A96" s="259"/>
      <c r="B96" s="271"/>
      <c r="C96" s="272"/>
      <c r="D96" s="272"/>
    </row>
    <row r="97" spans="1:4" ht="15.75" customHeight="1" x14ac:dyDescent="0.25">
      <c r="A97" s="259"/>
      <c r="B97" s="271"/>
      <c r="C97" s="272"/>
      <c r="D97" s="272"/>
    </row>
    <row r="98" spans="1:4" ht="15.75" customHeight="1" x14ac:dyDescent="0.25">
      <c r="A98" s="259"/>
      <c r="B98" s="271"/>
      <c r="C98" s="272"/>
      <c r="D98" s="272"/>
    </row>
    <row r="99" spans="1:4" ht="15.75" customHeight="1" x14ac:dyDescent="0.25">
      <c r="A99" s="259"/>
      <c r="B99" s="271"/>
      <c r="C99" s="272"/>
      <c r="D99" s="272"/>
    </row>
    <row r="100" spans="1:4" ht="15.75" customHeight="1" x14ac:dyDescent="0.25">
      <c r="A100" s="259"/>
      <c r="B100" s="271"/>
      <c r="C100" s="272"/>
      <c r="D100" s="272"/>
    </row>
    <row r="101" spans="1:4" ht="15.75" customHeight="1" x14ac:dyDescent="0.25">
      <c r="A101" s="259"/>
      <c r="B101" s="271"/>
      <c r="C101" s="272"/>
      <c r="D101" s="272"/>
    </row>
    <row r="102" spans="1:4" ht="15.75" customHeight="1" x14ac:dyDescent="0.25">
      <c r="A102" s="259"/>
      <c r="B102" s="271"/>
      <c r="C102" s="272"/>
      <c r="D102" s="272"/>
    </row>
    <row r="103" spans="1:4" ht="15.75" customHeight="1" x14ac:dyDescent="0.25">
      <c r="A103" s="259"/>
      <c r="B103" s="271"/>
      <c r="C103" s="272"/>
      <c r="D103" s="272"/>
    </row>
    <row r="104" spans="1:4" ht="15.75" customHeight="1" x14ac:dyDescent="0.25">
      <c r="A104" s="259"/>
      <c r="B104" s="271"/>
      <c r="C104" s="272"/>
      <c r="D104" s="272"/>
    </row>
    <row r="105" spans="1:4" ht="15.75" customHeight="1" x14ac:dyDescent="0.25">
      <c r="A105" s="259"/>
      <c r="B105" s="271"/>
      <c r="C105" s="272"/>
      <c r="D105" s="272"/>
    </row>
    <row r="106" spans="1:4" ht="15.75" customHeight="1" x14ac:dyDescent="0.25">
      <c r="A106" s="259"/>
      <c r="B106" s="271"/>
      <c r="C106" s="272"/>
      <c r="D106" s="272"/>
    </row>
    <row r="107" spans="1:4" ht="15.75" customHeight="1" x14ac:dyDescent="0.25">
      <c r="A107" s="259"/>
      <c r="B107" s="271"/>
      <c r="C107" s="272"/>
      <c r="D107" s="272"/>
    </row>
    <row r="108" spans="1:4" ht="15.75" customHeight="1" x14ac:dyDescent="0.25">
      <c r="A108" s="259"/>
      <c r="B108" s="271"/>
      <c r="C108" s="272"/>
      <c r="D108" s="272"/>
    </row>
    <row r="109" spans="1:4" ht="15.75" customHeight="1" x14ac:dyDescent="0.25">
      <c r="A109" s="259"/>
      <c r="B109" s="271"/>
      <c r="C109" s="272"/>
      <c r="D109" s="272"/>
    </row>
    <row r="110" spans="1:4" ht="15.75" customHeight="1" x14ac:dyDescent="0.25">
      <c r="A110" s="259"/>
      <c r="B110" s="271"/>
      <c r="C110" s="272"/>
      <c r="D110" s="272"/>
    </row>
    <row r="111" spans="1:4" ht="15.75" customHeight="1" x14ac:dyDescent="0.25">
      <c r="A111" s="259"/>
      <c r="B111" s="271"/>
      <c r="C111" s="272"/>
      <c r="D111" s="272"/>
    </row>
    <row r="112" spans="1:4" ht="15.75" customHeight="1" x14ac:dyDescent="0.25">
      <c r="A112" s="259"/>
      <c r="B112" s="271"/>
      <c r="C112" s="272"/>
      <c r="D112" s="272"/>
    </row>
    <row r="113" spans="1:4" ht="15.75" customHeight="1" x14ac:dyDescent="0.25">
      <c r="A113" s="259"/>
      <c r="B113" s="271"/>
      <c r="C113" s="272"/>
      <c r="D113" s="272"/>
    </row>
    <row r="114" spans="1:4" ht="15.75" customHeight="1" x14ac:dyDescent="0.25">
      <c r="A114" s="259"/>
      <c r="B114" s="271"/>
      <c r="C114" s="272"/>
      <c r="D114" s="272"/>
    </row>
    <row r="115" spans="1:4" ht="15.75" customHeight="1" x14ac:dyDescent="0.25">
      <c r="A115" s="259"/>
      <c r="B115" s="271"/>
      <c r="C115" s="272"/>
      <c r="D115" s="272"/>
    </row>
    <row r="116" spans="1:4" ht="15.75" customHeight="1" x14ac:dyDescent="0.25">
      <c r="A116" s="259"/>
      <c r="B116" s="271"/>
      <c r="C116" s="272"/>
      <c r="D116" s="272"/>
    </row>
    <row r="117" spans="1:4" ht="15.75" customHeight="1" x14ac:dyDescent="0.25">
      <c r="A117" s="259"/>
      <c r="B117" s="271"/>
      <c r="C117" s="272"/>
      <c r="D117" s="272"/>
    </row>
    <row r="118" spans="1:4" ht="15.75" customHeight="1" x14ac:dyDescent="0.25">
      <c r="A118" s="259"/>
      <c r="B118" s="271"/>
      <c r="C118" s="272"/>
      <c r="D118" s="272"/>
    </row>
    <row r="119" spans="1:4" ht="15.75" customHeight="1" x14ac:dyDescent="0.25">
      <c r="A119" s="259"/>
      <c r="B119" s="271"/>
      <c r="C119" s="272"/>
      <c r="D119" s="272"/>
    </row>
    <row r="120" spans="1:4" ht="15.75" customHeight="1" x14ac:dyDescent="0.25">
      <c r="A120" s="259"/>
      <c r="B120" s="271"/>
      <c r="C120" s="272"/>
      <c r="D120" s="272"/>
    </row>
    <row r="121" spans="1:4" ht="15.75" customHeight="1" x14ac:dyDescent="0.25">
      <c r="A121" s="259"/>
      <c r="B121" s="271"/>
      <c r="C121" s="272"/>
      <c r="D121" s="272"/>
    </row>
    <row r="122" spans="1:4" ht="15.75" customHeight="1" x14ac:dyDescent="0.25">
      <c r="A122" s="259"/>
      <c r="B122" s="271"/>
      <c r="C122" s="272"/>
      <c r="D122" s="272"/>
    </row>
    <row r="123" spans="1:4" ht="15.75" customHeight="1" x14ac:dyDescent="0.25">
      <c r="A123" s="259"/>
      <c r="B123" s="271"/>
      <c r="C123" s="272"/>
      <c r="D123" s="272"/>
    </row>
    <row r="124" spans="1:4" ht="15.75" customHeight="1" x14ac:dyDescent="0.25">
      <c r="A124" s="259"/>
      <c r="B124" s="271"/>
      <c r="C124" s="272"/>
      <c r="D124" s="272"/>
    </row>
    <row r="125" spans="1:4" ht="15.75" customHeight="1" x14ac:dyDescent="0.25">
      <c r="A125" s="259"/>
      <c r="B125" s="271"/>
      <c r="C125" s="272"/>
      <c r="D125" s="272"/>
    </row>
    <row r="126" spans="1:4" ht="15.75" customHeight="1" x14ac:dyDescent="0.25">
      <c r="A126" s="259"/>
      <c r="B126" s="271"/>
      <c r="C126" s="272"/>
      <c r="D126" s="272"/>
    </row>
    <row r="127" spans="1:4" ht="15.75" customHeight="1" x14ac:dyDescent="0.25">
      <c r="A127" s="259"/>
      <c r="B127" s="271"/>
      <c r="C127" s="272"/>
      <c r="D127" s="272"/>
    </row>
    <row r="128" spans="1:4" ht="15.75" customHeight="1" x14ac:dyDescent="0.25">
      <c r="A128" s="259"/>
      <c r="B128" s="271"/>
      <c r="C128" s="272"/>
      <c r="D128" s="272"/>
    </row>
    <row r="129" spans="1:4" ht="15.75" customHeight="1" x14ac:dyDescent="0.25">
      <c r="A129" s="259"/>
      <c r="B129" s="271"/>
      <c r="C129" s="272"/>
      <c r="D129" s="272"/>
    </row>
    <row r="130" spans="1:4" ht="15.75" customHeight="1" x14ac:dyDescent="0.25">
      <c r="A130" s="259"/>
      <c r="B130" s="271"/>
      <c r="C130" s="272"/>
      <c r="D130" s="272"/>
    </row>
    <row r="131" spans="1:4" ht="15.75" customHeight="1" x14ac:dyDescent="0.25">
      <c r="A131" s="259"/>
      <c r="B131" s="271"/>
      <c r="C131" s="272"/>
      <c r="D131" s="272"/>
    </row>
    <row r="132" spans="1:4" ht="15.75" customHeight="1" x14ac:dyDescent="0.25">
      <c r="A132" s="259"/>
      <c r="B132" s="271"/>
      <c r="C132" s="272"/>
      <c r="D132" s="272"/>
    </row>
    <row r="133" spans="1:4" ht="15.75" customHeight="1" x14ac:dyDescent="0.25">
      <c r="A133" s="259"/>
      <c r="B133" s="271"/>
      <c r="C133" s="272"/>
      <c r="D133" s="272"/>
    </row>
    <row r="134" spans="1:4" ht="15.75" customHeight="1" x14ac:dyDescent="0.25">
      <c r="A134" s="259"/>
      <c r="B134" s="271"/>
      <c r="C134" s="272"/>
      <c r="D134" s="272"/>
    </row>
    <row r="135" spans="1:4" ht="15.75" customHeight="1" x14ac:dyDescent="0.25">
      <c r="A135" s="259"/>
      <c r="B135" s="271"/>
      <c r="C135" s="272"/>
      <c r="D135" s="272"/>
    </row>
    <row r="136" spans="1:4" ht="15.75" customHeight="1" x14ac:dyDescent="0.25">
      <c r="A136" s="259"/>
      <c r="B136" s="271"/>
      <c r="C136" s="272"/>
      <c r="D136" s="272"/>
    </row>
    <row r="137" spans="1:4" ht="15.75" customHeight="1" x14ac:dyDescent="0.25">
      <c r="A137" s="259"/>
      <c r="B137" s="271"/>
      <c r="C137" s="272"/>
      <c r="D137" s="272"/>
    </row>
    <row r="138" spans="1:4" ht="15.75" customHeight="1" x14ac:dyDescent="0.25">
      <c r="A138" s="259"/>
      <c r="B138" s="271"/>
      <c r="C138" s="272"/>
      <c r="D138" s="272"/>
    </row>
    <row r="139" spans="1:4" ht="15.75" customHeight="1" x14ac:dyDescent="0.25">
      <c r="A139" s="259"/>
      <c r="B139" s="271"/>
      <c r="C139" s="272"/>
      <c r="D139" s="272"/>
    </row>
    <row r="140" spans="1:4" ht="15.75" customHeight="1" x14ac:dyDescent="0.25">
      <c r="A140" s="259"/>
      <c r="B140" s="271"/>
      <c r="C140" s="272"/>
      <c r="D140" s="272"/>
    </row>
    <row r="141" spans="1:4" ht="15.75" customHeight="1" x14ac:dyDescent="0.25">
      <c r="A141" s="259"/>
      <c r="B141" s="271"/>
      <c r="C141" s="272"/>
      <c r="D141" s="272"/>
    </row>
    <row r="142" spans="1:4" ht="15.75" customHeight="1" x14ac:dyDescent="0.25">
      <c r="A142" s="259"/>
      <c r="B142" s="271"/>
      <c r="C142" s="272"/>
      <c r="D142" s="272"/>
    </row>
    <row r="143" spans="1:4" ht="15.75" customHeight="1" x14ac:dyDescent="0.25">
      <c r="A143" s="259"/>
      <c r="B143" s="271"/>
      <c r="C143" s="272"/>
      <c r="D143" s="272"/>
    </row>
    <row r="144" spans="1:4" ht="15.75" customHeight="1" x14ac:dyDescent="0.25">
      <c r="A144" s="259"/>
      <c r="B144" s="271"/>
      <c r="C144" s="272"/>
      <c r="D144" s="272"/>
    </row>
    <row r="145" spans="1:4" ht="15.75" customHeight="1" x14ac:dyDescent="0.25">
      <c r="A145" s="259"/>
      <c r="B145" s="271"/>
      <c r="C145" s="272"/>
      <c r="D145" s="272"/>
    </row>
    <row r="146" spans="1:4" ht="15.75" customHeight="1" x14ac:dyDescent="0.25">
      <c r="A146" s="259"/>
      <c r="B146" s="271"/>
      <c r="C146" s="272"/>
      <c r="D146" s="272"/>
    </row>
    <row r="147" spans="1:4" ht="15.75" customHeight="1" x14ac:dyDescent="0.25">
      <c r="A147" s="259"/>
      <c r="B147" s="271"/>
      <c r="C147" s="272"/>
      <c r="D147" s="272"/>
    </row>
    <row r="148" spans="1:4" ht="15.75" customHeight="1" x14ac:dyDescent="0.25">
      <c r="A148" s="259"/>
      <c r="B148" s="271"/>
      <c r="C148" s="272"/>
      <c r="D148" s="272"/>
    </row>
    <row r="149" spans="1:4" ht="15.75" customHeight="1" x14ac:dyDescent="0.25">
      <c r="A149" s="259"/>
      <c r="B149" s="271"/>
      <c r="C149" s="272"/>
      <c r="D149" s="272"/>
    </row>
    <row r="150" spans="1:4" ht="15.75" customHeight="1" x14ac:dyDescent="0.25">
      <c r="A150" s="259"/>
      <c r="B150" s="271"/>
      <c r="C150" s="272"/>
      <c r="D150" s="272"/>
    </row>
    <row r="151" spans="1:4" ht="15.75" customHeight="1" x14ac:dyDescent="0.25">
      <c r="A151" s="259"/>
      <c r="B151" s="271"/>
      <c r="C151" s="272"/>
      <c r="D151" s="272"/>
    </row>
    <row r="152" spans="1:4" ht="15.75" customHeight="1" x14ac:dyDescent="0.25">
      <c r="A152" s="259"/>
      <c r="B152" s="271"/>
      <c r="C152" s="272"/>
      <c r="D152" s="272"/>
    </row>
    <row r="153" spans="1:4" ht="15.75" customHeight="1" x14ac:dyDescent="0.25">
      <c r="A153" s="259"/>
      <c r="B153" s="271"/>
      <c r="C153" s="272"/>
      <c r="D153" s="272"/>
    </row>
    <row r="154" spans="1:4" ht="15.75" customHeight="1" x14ac:dyDescent="0.25">
      <c r="A154" s="259"/>
      <c r="B154" s="271"/>
      <c r="C154" s="272"/>
      <c r="D154" s="272"/>
    </row>
    <row r="155" spans="1:4" ht="15.75" customHeight="1" x14ac:dyDescent="0.25">
      <c r="A155" s="259"/>
      <c r="B155" s="271"/>
      <c r="C155" s="272"/>
      <c r="D155" s="272"/>
    </row>
    <row r="156" spans="1:4" ht="15.75" customHeight="1" x14ac:dyDescent="0.25">
      <c r="A156" s="259"/>
      <c r="B156" s="271"/>
      <c r="C156" s="272"/>
      <c r="D156" s="272"/>
    </row>
    <row r="157" spans="1:4" ht="15.75" customHeight="1" x14ac:dyDescent="0.25">
      <c r="A157" s="259"/>
      <c r="B157" s="271"/>
      <c r="C157" s="272"/>
      <c r="D157" s="272"/>
    </row>
    <row r="158" spans="1:4" ht="15.75" customHeight="1" x14ac:dyDescent="0.25">
      <c r="A158" s="259"/>
      <c r="B158" s="271"/>
      <c r="C158" s="272"/>
      <c r="D158" s="272"/>
    </row>
    <row r="159" spans="1:4" ht="15.75" customHeight="1" x14ac:dyDescent="0.25">
      <c r="A159" s="259"/>
      <c r="B159" s="271"/>
      <c r="C159" s="272"/>
      <c r="D159" s="272"/>
    </row>
    <row r="160" spans="1:4" ht="15.75" customHeight="1" x14ac:dyDescent="0.25">
      <c r="A160" s="259"/>
      <c r="B160" s="271"/>
      <c r="C160" s="272"/>
      <c r="D160" s="272"/>
    </row>
    <row r="161" spans="1:4" ht="15.75" customHeight="1" x14ac:dyDescent="0.25">
      <c r="A161" s="259"/>
      <c r="B161" s="271"/>
      <c r="C161" s="272"/>
      <c r="D161" s="272"/>
    </row>
    <row r="162" spans="1:4" ht="15.75" customHeight="1" x14ac:dyDescent="0.25">
      <c r="A162" s="259"/>
      <c r="B162" s="271"/>
      <c r="C162" s="272"/>
      <c r="D162" s="272"/>
    </row>
    <row r="163" spans="1:4" ht="15.75" customHeight="1" x14ac:dyDescent="0.25">
      <c r="A163" s="259"/>
      <c r="B163" s="271"/>
      <c r="C163" s="272"/>
      <c r="D163" s="272"/>
    </row>
    <row r="164" spans="1:4" ht="15.75" customHeight="1" x14ac:dyDescent="0.25">
      <c r="A164" s="259"/>
      <c r="B164" s="271"/>
      <c r="C164" s="272"/>
      <c r="D164" s="272"/>
    </row>
    <row r="165" spans="1:4" ht="15.75" customHeight="1" x14ac:dyDescent="0.25">
      <c r="A165" s="259"/>
      <c r="B165" s="271"/>
      <c r="C165" s="272"/>
      <c r="D165" s="272"/>
    </row>
    <row r="166" spans="1:4" ht="15.75" customHeight="1" x14ac:dyDescent="0.25">
      <c r="A166" s="259"/>
      <c r="B166" s="271"/>
      <c r="C166" s="272"/>
      <c r="D166" s="272"/>
    </row>
    <row r="167" spans="1:4" ht="15.75" customHeight="1" x14ac:dyDescent="0.25">
      <c r="A167" s="259"/>
      <c r="B167" s="271"/>
      <c r="C167" s="272"/>
      <c r="D167" s="272"/>
    </row>
    <row r="168" spans="1:4" ht="15.75" customHeight="1" x14ac:dyDescent="0.25">
      <c r="A168" s="259"/>
      <c r="B168" s="271"/>
      <c r="C168" s="272"/>
      <c r="D168" s="272"/>
    </row>
    <row r="169" spans="1:4" ht="15.75" customHeight="1" x14ac:dyDescent="0.25">
      <c r="A169" s="259"/>
      <c r="B169" s="271"/>
      <c r="C169" s="272"/>
      <c r="D169" s="272"/>
    </row>
    <row r="170" spans="1:4" ht="15.75" customHeight="1" x14ac:dyDescent="0.25">
      <c r="A170" s="259"/>
      <c r="B170" s="271"/>
      <c r="C170" s="272"/>
      <c r="D170" s="272"/>
    </row>
    <row r="171" spans="1:4" ht="15.75" customHeight="1" x14ac:dyDescent="0.25">
      <c r="A171" s="259"/>
      <c r="B171" s="271"/>
      <c r="C171" s="272"/>
      <c r="D171" s="272"/>
    </row>
    <row r="172" spans="1:4" ht="15.75" customHeight="1" x14ac:dyDescent="0.25">
      <c r="A172" s="259"/>
      <c r="B172" s="271"/>
      <c r="C172" s="272"/>
      <c r="D172" s="272"/>
    </row>
    <row r="173" spans="1:4" ht="15.75" customHeight="1" x14ac:dyDescent="0.25">
      <c r="A173" s="259"/>
      <c r="B173" s="271"/>
      <c r="C173" s="272"/>
      <c r="D173" s="272"/>
    </row>
    <row r="174" spans="1:4" ht="15.75" customHeight="1" x14ac:dyDescent="0.25">
      <c r="A174" s="259"/>
      <c r="B174" s="271"/>
      <c r="C174" s="272"/>
      <c r="D174" s="272"/>
    </row>
    <row r="175" spans="1:4" ht="15.75" customHeight="1" x14ac:dyDescent="0.25">
      <c r="A175" s="259"/>
      <c r="B175" s="271"/>
      <c r="C175" s="272"/>
      <c r="D175" s="272"/>
    </row>
    <row r="176" spans="1:4" ht="15.75" customHeight="1" x14ac:dyDescent="0.25">
      <c r="A176" s="259"/>
      <c r="B176" s="271"/>
      <c r="C176" s="272"/>
      <c r="D176" s="272"/>
    </row>
    <row r="177" spans="1:4" ht="15.75" customHeight="1" x14ac:dyDescent="0.25">
      <c r="A177" s="259"/>
      <c r="B177" s="271"/>
      <c r="C177" s="272"/>
      <c r="D177" s="272"/>
    </row>
    <row r="178" spans="1:4" ht="15.75" customHeight="1" x14ac:dyDescent="0.25">
      <c r="A178" s="259"/>
      <c r="B178" s="271"/>
      <c r="C178" s="272"/>
      <c r="D178" s="272"/>
    </row>
    <row r="179" spans="1:4" ht="15.75" customHeight="1" x14ac:dyDescent="0.25">
      <c r="A179" s="259"/>
      <c r="B179" s="271"/>
      <c r="C179" s="272"/>
      <c r="D179" s="272"/>
    </row>
    <row r="180" spans="1:4" ht="15.75" customHeight="1" x14ac:dyDescent="0.25">
      <c r="A180" s="259"/>
      <c r="B180" s="271"/>
      <c r="C180" s="272"/>
      <c r="D180" s="272"/>
    </row>
    <row r="181" spans="1:4" ht="15.75" customHeight="1" x14ac:dyDescent="0.25">
      <c r="A181" s="259"/>
      <c r="B181" s="271"/>
      <c r="C181" s="272"/>
      <c r="D181" s="272"/>
    </row>
    <row r="182" spans="1:4" ht="15.75" customHeight="1" x14ac:dyDescent="0.25">
      <c r="A182" s="259"/>
      <c r="B182" s="271"/>
      <c r="C182" s="272"/>
      <c r="D182" s="272"/>
    </row>
    <row r="183" spans="1:4" ht="15.75" customHeight="1" x14ac:dyDescent="0.25">
      <c r="A183" s="259"/>
      <c r="B183" s="271"/>
      <c r="C183" s="272"/>
      <c r="D183" s="272"/>
    </row>
    <row r="184" spans="1:4" ht="15.75" customHeight="1" x14ac:dyDescent="0.25">
      <c r="A184" s="259"/>
      <c r="B184" s="271"/>
      <c r="C184" s="272"/>
      <c r="D184" s="272"/>
    </row>
    <row r="185" spans="1:4" ht="15.75" customHeight="1" x14ac:dyDescent="0.25">
      <c r="A185" s="259"/>
      <c r="B185" s="271"/>
      <c r="C185" s="272"/>
      <c r="D185" s="272"/>
    </row>
    <row r="186" spans="1:4" ht="15.75" customHeight="1" x14ac:dyDescent="0.25">
      <c r="A186" s="259"/>
      <c r="B186" s="271"/>
      <c r="C186" s="272"/>
      <c r="D186" s="272"/>
    </row>
    <row r="187" spans="1:4" ht="15.75" customHeight="1" x14ac:dyDescent="0.25">
      <c r="A187" s="259"/>
      <c r="B187" s="271"/>
      <c r="C187" s="272"/>
      <c r="D187" s="272"/>
    </row>
    <row r="188" spans="1:4" ht="15.75" customHeight="1" x14ac:dyDescent="0.25">
      <c r="A188" s="259"/>
      <c r="B188" s="271"/>
      <c r="C188" s="272"/>
      <c r="D188" s="272"/>
    </row>
    <row r="189" spans="1:4" ht="15.75" customHeight="1" x14ac:dyDescent="0.25">
      <c r="A189" s="259"/>
      <c r="B189" s="271"/>
      <c r="C189" s="272"/>
      <c r="D189" s="272"/>
    </row>
    <row r="190" spans="1:4" ht="15.75" customHeight="1" x14ac:dyDescent="0.25">
      <c r="A190" s="259"/>
      <c r="B190" s="271"/>
      <c r="C190" s="272"/>
      <c r="D190" s="272"/>
    </row>
    <row r="191" spans="1:4" ht="15.75" customHeight="1" x14ac:dyDescent="0.25">
      <c r="A191" s="259"/>
      <c r="B191" s="271"/>
      <c r="C191" s="272"/>
      <c r="D191" s="272"/>
    </row>
    <row r="192" spans="1:4" ht="15.75" customHeight="1" x14ac:dyDescent="0.25">
      <c r="A192" s="259"/>
      <c r="B192" s="271"/>
      <c r="C192" s="272"/>
      <c r="D192" s="272"/>
    </row>
    <row r="193" spans="1:4" ht="15.75" customHeight="1" x14ac:dyDescent="0.25">
      <c r="A193" s="259"/>
      <c r="B193" s="271"/>
      <c r="C193" s="272"/>
      <c r="D193" s="272"/>
    </row>
    <row r="194" spans="1:4" ht="15.75" customHeight="1" x14ac:dyDescent="0.25">
      <c r="A194" s="259"/>
      <c r="B194" s="271"/>
      <c r="C194" s="272"/>
      <c r="D194" s="272"/>
    </row>
    <row r="195" spans="1:4" ht="15.75" customHeight="1" x14ac:dyDescent="0.25">
      <c r="A195" s="259"/>
      <c r="B195" s="271"/>
      <c r="C195" s="272"/>
      <c r="D195" s="272"/>
    </row>
    <row r="196" spans="1:4" ht="15.75" customHeight="1" x14ac:dyDescent="0.25">
      <c r="A196" s="259"/>
      <c r="B196" s="271"/>
      <c r="C196" s="272"/>
      <c r="D196" s="272"/>
    </row>
    <row r="197" spans="1:4" ht="15.75" customHeight="1" x14ac:dyDescent="0.25">
      <c r="A197" s="259"/>
      <c r="B197" s="271"/>
      <c r="C197" s="272"/>
      <c r="D197" s="272"/>
    </row>
    <row r="198" spans="1:4" ht="15.75" customHeight="1" x14ac:dyDescent="0.25">
      <c r="A198" s="259"/>
      <c r="B198" s="271"/>
      <c r="C198" s="272"/>
      <c r="D198" s="272"/>
    </row>
    <row r="199" spans="1:4" ht="15.75" customHeight="1" x14ac:dyDescent="0.25">
      <c r="A199" s="259"/>
      <c r="B199" s="271"/>
      <c r="C199" s="272"/>
      <c r="D199" s="272"/>
    </row>
    <row r="200" spans="1:4" ht="15.75" customHeight="1" x14ac:dyDescent="0.25">
      <c r="A200" s="259"/>
      <c r="B200" s="271"/>
      <c r="C200" s="272"/>
      <c r="D200" s="272"/>
    </row>
    <row r="201" spans="1:4" ht="15.75" customHeight="1" x14ac:dyDescent="0.25">
      <c r="A201" s="259"/>
      <c r="B201" s="271"/>
      <c r="C201" s="272"/>
      <c r="D201" s="272"/>
    </row>
    <row r="202" spans="1:4" ht="15.75" customHeight="1" x14ac:dyDescent="0.25">
      <c r="A202" s="259"/>
      <c r="B202" s="271"/>
      <c r="C202" s="272"/>
      <c r="D202" s="272"/>
    </row>
    <row r="203" spans="1:4" ht="15.75" customHeight="1" x14ac:dyDescent="0.25">
      <c r="A203" s="259"/>
      <c r="B203" s="271"/>
      <c r="C203" s="272"/>
      <c r="D203" s="272"/>
    </row>
    <row r="204" spans="1:4" ht="15.75" customHeight="1" x14ac:dyDescent="0.25">
      <c r="A204" s="259"/>
      <c r="B204" s="271"/>
      <c r="C204" s="272"/>
      <c r="D204" s="272"/>
    </row>
    <row r="205" spans="1:4" ht="15.75" customHeight="1" x14ac:dyDescent="0.25">
      <c r="A205" s="259"/>
      <c r="B205" s="271"/>
      <c r="C205" s="272"/>
      <c r="D205" s="272"/>
    </row>
    <row r="206" spans="1:4" ht="15.75" customHeight="1" x14ac:dyDescent="0.25">
      <c r="A206" s="259"/>
      <c r="B206" s="271"/>
      <c r="C206" s="272"/>
      <c r="D206" s="272"/>
    </row>
    <row r="207" spans="1:4" ht="15.75" customHeight="1" x14ac:dyDescent="0.25">
      <c r="A207" s="259"/>
      <c r="B207" s="271"/>
      <c r="C207" s="272"/>
      <c r="D207" s="272"/>
    </row>
    <row r="208" spans="1:4" ht="15.75" customHeight="1" x14ac:dyDescent="0.25">
      <c r="A208" s="1"/>
      <c r="B208" s="271"/>
      <c r="C208" s="271"/>
      <c r="D208" s="271"/>
    </row>
    <row r="209" spans="1:8" ht="15.75" customHeight="1" x14ac:dyDescent="0.25">
      <c r="A209" s="1"/>
      <c r="B209" s="273" t="s">
        <v>668</v>
      </c>
      <c r="C209" s="273" t="s">
        <v>669</v>
      </c>
      <c r="D209" s="18" t="s">
        <v>668</v>
      </c>
      <c r="E209" s="18" t="s">
        <v>669</v>
      </c>
    </row>
    <row r="210" spans="1:8" ht="15.75" customHeight="1" x14ac:dyDescent="0.35">
      <c r="A210" s="1"/>
      <c r="B210" s="274" t="s">
        <v>670</v>
      </c>
      <c r="C210" s="274" t="s">
        <v>671</v>
      </c>
      <c r="D210" s="18" t="s">
        <v>670</v>
      </c>
      <c r="F210" s="18" t="str">
        <f t="shared" ref="F210:F221" si="0">IF(NOT(ISBLANK(D210)),D210,IF(NOT(ISBLANK(E210)),"     "&amp;E210,FALSE))</f>
        <v>Afectación Económica o presupuestal</v>
      </c>
      <c r="G210" s="18" t="s">
        <v>670</v>
      </c>
      <c r="H210" s="18" t="str">
        <f ca="1">IF(NOT(ISERROR(MATCH(G210,ANCHORARRAY(B221),0))),F223&amp;"Por favor no seleccionar los criterios de impacto",G210)</f>
        <v>Afectación Económica o presupuestal</v>
      </c>
    </row>
    <row r="211" spans="1:8" ht="15.75" customHeight="1" x14ac:dyDescent="0.35">
      <c r="A211" s="1"/>
      <c r="B211" s="274" t="s">
        <v>670</v>
      </c>
      <c r="C211" s="274" t="s">
        <v>643</v>
      </c>
      <c r="E211" s="18" t="s">
        <v>671</v>
      </c>
      <c r="F211" s="18" t="str">
        <f t="shared" si="0"/>
        <v xml:space="preserve">     Afectación menor a 10 SMLMV .</v>
      </c>
    </row>
    <row r="212" spans="1:8" ht="15.75" customHeight="1" x14ac:dyDescent="0.35">
      <c r="A212" s="1"/>
      <c r="B212" s="274" t="s">
        <v>670</v>
      </c>
      <c r="C212" s="274" t="s">
        <v>646</v>
      </c>
      <c r="E212" s="18" t="s">
        <v>643</v>
      </c>
      <c r="F212" s="18" t="str">
        <f t="shared" si="0"/>
        <v xml:space="preserve">     Entre 10 y 50 SMLMV </v>
      </c>
    </row>
    <row r="213" spans="1:8" ht="15.75" customHeight="1" x14ac:dyDescent="0.35">
      <c r="A213" s="1"/>
      <c r="B213" s="274" t="s">
        <v>670</v>
      </c>
      <c r="C213" s="274" t="s">
        <v>650</v>
      </c>
      <c r="E213" s="18" t="s">
        <v>646</v>
      </c>
      <c r="F213" s="18" t="str">
        <f t="shared" si="0"/>
        <v xml:space="preserve">     Entre 50 y 100 SMLMV </v>
      </c>
    </row>
    <row r="214" spans="1:8" ht="15.75" customHeight="1" x14ac:dyDescent="0.35">
      <c r="A214" s="1"/>
      <c r="B214" s="274" t="s">
        <v>670</v>
      </c>
      <c r="C214" s="274" t="s">
        <v>654</v>
      </c>
      <c r="E214" s="18" t="s">
        <v>650</v>
      </c>
      <c r="F214" s="18" t="str">
        <f t="shared" si="0"/>
        <v xml:space="preserve">     Entre 100 y 500 SMLMV </v>
      </c>
    </row>
    <row r="215" spans="1:8" ht="15.75" customHeight="1" x14ac:dyDescent="0.35">
      <c r="A215" s="1"/>
      <c r="B215" s="274" t="s">
        <v>636</v>
      </c>
      <c r="C215" s="274" t="s">
        <v>640</v>
      </c>
      <c r="E215" s="18" t="s">
        <v>654</v>
      </c>
      <c r="F215" s="18" t="str">
        <f t="shared" si="0"/>
        <v xml:space="preserve">     Mayor a 500 SMLMV </v>
      </c>
    </row>
    <row r="216" spans="1:8" ht="15.75" customHeight="1" x14ac:dyDescent="0.35">
      <c r="A216" s="1"/>
      <c r="B216" s="274" t="s">
        <v>636</v>
      </c>
      <c r="C216" s="274" t="s">
        <v>644</v>
      </c>
      <c r="D216" s="18" t="s">
        <v>636</v>
      </c>
      <c r="F216" s="18" t="str">
        <f t="shared" si="0"/>
        <v>Pérdida Reputacional</v>
      </c>
    </row>
    <row r="217" spans="1:8" ht="15.75" customHeight="1" x14ac:dyDescent="0.35">
      <c r="A217" s="1"/>
      <c r="B217" s="274" t="s">
        <v>636</v>
      </c>
      <c r="C217" s="274" t="s">
        <v>647</v>
      </c>
      <c r="E217" s="18" t="s">
        <v>640</v>
      </c>
      <c r="F217" s="18" t="str">
        <f t="shared" si="0"/>
        <v xml:space="preserve">     El riesgo afecta la imagen de alguna área de la organización</v>
      </c>
    </row>
    <row r="218" spans="1:8" ht="15.75" customHeight="1" x14ac:dyDescent="0.35">
      <c r="A218" s="1"/>
      <c r="B218" s="274" t="s">
        <v>636</v>
      </c>
      <c r="C218" s="274" t="s">
        <v>651</v>
      </c>
      <c r="E218" s="18" t="s">
        <v>644</v>
      </c>
      <c r="F218" s="18" t="str">
        <f t="shared" si="0"/>
        <v xml:space="preserve">     El riesgo afecta la imagen de la entidad internamente, de conocimiento general, nivel interno, de junta dircetiva y accionistas y/o de provedores</v>
      </c>
    </row>
    <row r="219" spans="1:8" ht="15.75" customHeight="1" x14ac:dyDescent="0.35">
      <c r="A219" s="1"/>
      <c r="B219" s="274" t="s">
        <v>636</v>
      </c>
      <c r="C219" s="274" t="s">
        <v>655</v>
      </c>
      <c r="E219" s="18" t="s">
        <v>647</v>
      </c>
      <c r="F219" s="18" t="str">
        <f t="shared" si="0"/>
        <v xml:space="preserve">     El riesgo afecta la imagen de la entidad con algunos usuarios de relevancia frente al logro de los objetivos</v>
      </c>
    </row>
    <row r="220" spans="1:8" ht="15.75" customHeight="1" x14ac:dyDescent="0.25">
      <c r="A220" s="1"/>
      <c r="B220" s="275"/>
      <c r="C220" s="275"/>
      <c r="E220" s="18" t="s">
        <v>651</v>
      </c>
      <c r="F220" s="18" t="str">
        <f t="shared" si="0"/>
        <v xml:space="preserve">     El riesgo afecta la imagen de de la entidad con efecto publicitario sostenido a nivel de sector administrativo, nivel departamental o municipal</v>
      </c>
    </row>
    <row r="221" spans="1:8" ht="15.75" customHeight="1" x14ac:dyDescent="0.25">
      <c r="A221" s="1"/>
      <c r="B221" s="275" t="str">
        <f ca="1">IFERROR(__xludf.DUMMYFUNCTION("ARRAY_CONSTRAIN(ARRAYFORMULA(UNIQUE('Tabla Impacto'!$B$209:$B$219)), 3, 1)"),"Criterios")</f>
        <v>Criterios</v>
      </c>
      <c r="C221" s="275"/>
      <c r="E221" s="18" t="s">
        <v>655</v>
      </c>
      <c r="F221" s="18" t="str">
        <f t="shared" si="0"/>
        <v xml:space="preserve">     El riesgo afecta la imagen de la entidad a nivel nacional, con efecto publicitarios sostenible a nivel país</v>
      </c>
    </row>
    <row r="222" spans="1:8" ht="15.75" customHeight="1" x14ac:dyDescent="0.25">
      <c r="A222" s="1"/>
      <c r="B222" s="275" t="str">
        <f ca="1">IFERROR(__xludf.DUMMYFUNCTION("""COMPUTED_VALUE"""),"Afectación Económica o presupuestal")</f>
        <v>Afectación Económica o presupuestal</v>
      </c>
      <c r="C222" s="275"/>
    </row>
    <row r="223" spans="1:8" ht="15.75" customHeight="1" x14ac:dyDescent="0.25">
      <c r="B223" s="275" t="str">
        <f ca="1">IFERROR(__xludf.DUMMYFUNCTION("""COMPUTED_VALUE"""),"Pérdida Reputacional")</f>
        <v>Pérdida Reputacional</v>
      </c>
      <c r="C223" s="275"/>
      <c r="F223" s="276" t="s">
        <v>672</v>
      </c>
    </row>
    <row r="224" spans="1:8" ht="15.75" customHeight="1" x14ac:dyDescent="0.25">
      <c r="B224" s="18"/>
      <c r="C224" s="18"/>
      <c r="F224" s="276" t="s">
        <v>673</v>
      </c>
    </row>
    <row r="225" spans="2:4" ht="15.75" customHeight="1" x14ac:dyDescent="0.25">
      <c r="B225" s="18"/>
      <c r="C225" s="18"/>
    </row>
    <row r="226" spans="2:4" ht="15.75" customHeight="1" x14ac:dyDescent="0.25">
      <c r="B226" s="18"/>
      <c r="C226" s="18"/>
    </row>
    <row r="227" spans="2:4" ht="15.75" customHeight="1" x14ac:dyDescent="0.25">
      <c r="B227" s="18"/>
      <c r="C227" s="18"/>
      <c r="D227" s="18"/>
    </row>
    <row r="228" spans="2:4" ht="15.75" customHeight="1" x14ac:dyDescent="0.25">
      <c r="B228" s="18"/>
      <c r="C228" s="18"/>
      <c r="D228" s="18"/>
    </row>
    <row r="229" spans="2:4" ht="15.75" customHeight="1" x14ac:dyDescent="0.25">
      <c r="B229" s="18"/>
      <c r="C229" s="18"/>
      <c r="D229" s="18"/>
    </row>
    <row r="230" spans="2:4" ht="15.75" customHeight="1" x14ac:dyDescent="0.25">
      <c r="B230" s="18"/>
      <c r="C230" s="18"/>
      <c r="D230" s="18"/>
    </row>
    <row r="231" spans="2:4" ht="15.75" customHeight="1" x14ac:dyDescent="0.25">
      <c r="B231" s="18"/>
      <c r="C231" s="18"/>
      <c r="D231" s="18"/>
    </row>
    <row r="232" spans="2:4" ht="15.75" customHeight="1" x14ac:dyDescent="0.25">
      <c r="B232" s="18"/>
      <c r="C232" s="18"/>
      <c r="D232" s="18"/>
    </row>
    <row r="233" spans="2:4" ht="15.75" customHeight="1" x14ac:dyDescent="0.25"/>
    <row r="234" spans="2:4" ht="15.75" customHeight="1" x14ac:dyDescent="0.25"/>
    <row r="235" spans="2:4" ht="15.75" customHeight="1" x14ac:dyDescent="0.25"/>
    <row r="236" spans="2:4" ht="15.75" customHeight="1" x14ac:dyDescent="0.25"/>
    <row r="237" spans="2:4" ht="15.75" customHeight="1" x14ac:dyDescent="0.25"/>
    <row r="238" spans="2:4" ht="15.75" customHeight="1" x14ac:dyDescent="0.25"/>
    <row r="239" spans="2:4" ht="15.75" customHeight="1" x14ac:dyDescent="0.25"/>
    <row r="240" spans="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xr:uid="{00000000-0002-0000-0700-000000000000}">
      <formula1>$F$210:$F$221</formula1>
    </dataValidation>
  </dataValidations>
  <pageMargins left="0.7" right="0.7" top="0.75" bottom="0.75" header="0" footer="0"/>
  <pageSetup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4:K1000"/>
  <sheetViews>
    <sheetView workbookViewId="0"/>
  </sheetViews>
  <sheetFormatPr baseColWidth="10" defaultColWidth="14.42578125" defaultRowHeight="15" customHeight="1" x14ac:dyDescent="0.25"/>
  <cols>
    <col min="1" max="1" width="10.7109375" customWidth="1"/>
    <col min="2" max="2" width="120" customWidth="1"/>
    <col min="3" max="3" width="180.42578125" customWidth="1"/>
    <col min="4" max="26" width="10.7109375" customWidth="1"/>
  </cols>
  <sheetData>
    <row r="4" spans="2:11" ht="20.25" x14ac:dyDescent="0.25">
      <c r="B4" s="273" t="s">
        <v>668</v>
      </c>
      <c r="C4" s="273" t="s">
        <v>669</v>
      </c>
    </row>
    <row r="5" spans="2:11" ht="21" x14ac:dyDescent="0.35">
      <c r="B5" s="274" t="s">
        <v>113</v>
      </c>
      <c r="C5" s="274" t="s">
        <v>674</v>
      </c>
    </row>
    <row r="6" spans="2:11" ht="21" x14ac:dyDescent="0.35">
      <c r="B6" s="274" t="s">
        <v>173</v>
      </c>
      <c r="C6" s="274" t="s">
        <v>675</v>
      </c>
    </row>
    <row r="7" spans="2:11" ht="21" x14ac:dyDescent="0.35">
      <c r="B7" s="274" t="s">
        <v>231</v>
      </c>
      <c r="C7" s="274" t="s">
        <v>676</v>
      </c>
    </row>
    <row r="8" spans="2:11" ht="21" x14ac:dyDescent="0.35">
      <c r="B8" s="274"/>
      <c r="C8" s="274"/>
    </row>
    <row r="9" spans="2:11" ht="21" x14ac:dyDescent="0.35">
      <c r="B9" s="274"/>
      <c r="C9" s="274"/>
    </row>
    <row r="10" spans="2:11" ht="21" x14ac:dyDescent="0.35">
      <c r="B10" s="274"/>
      <c r="C10" s="274"/>
      <c r="K10" s="18" t="e">
        <f>MATCH(J10,'Tabla Impacto corrupción '!B5:B7,0)</f>
        <v>#N/A</v>
      </c>
    </row>
    <row r="11" spans="2:11" ht="21" x14ac:dyDescent="0.35">
      <c r="B11" s="274"/>
      <c r="C11" s="274"/>
    </row>
    <row r="12" spans="2:11" ht="21" x14ac:dyDescent="0.35">
      <c r="B12" s="274"/>
      <c r="C12" s="274"/>
    </row>
    <row r="13" spans="2:11" ht="21" x14ac:dyDescent="0.35">
      <c r="B13" s="274"/>
      <c r="C13" s="274"/>
    </row>
    <row r="14" spans="2:11" ht="21" x14ac:dyDescent="0.35">
      <c r="B14" s="274"/>
      <c r="C14" s="274"/>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Intructivo</vt:lpstr>
      <vt:lpstr>Lista despegable</vt:lpstr>
      <vt:lpstr>Mapa final</vt:lpstr>
      <vt:lpstr>T. Impacto R. de Corrupción</vt:lpstr>
      <vt:lpstr>Matriz Calor Inherente</vt:lpstr>
      <vt:lpstr>Matriz Calor Residual</vt:lpstr>
      <vt:lpstr>Tabla probabilidad</vt:lpstr>
      <vt:lpstr>Tabla Impacto</vt:lpstr>
      <vt:lpstr>Tabla Impacto corrupción </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Jorge Alexander Salazar Santamaría</cp:lastModifiedBy>
  <dcterms:created xsi:type="dcterms:W3CDTF">2020-03-24T23:12:47Z</dcterms:created>
  <dcterms:modified xsi:type="dcterms:W3CDTF">2025-01-15T17:03:33Z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0x010100640A5427B8B915438C320079A84A7617</vt:lpwstr>
  </property>
</Properties>
</file>