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orge.salazar\Downloads\"/>
    </mc:Choice>
  </mc:AlternateContent>
  <xr:revisionPtr revIDLastSave="0" documentId="13_ncr:1_{FA19A9CB-4DE8-466F-8976-3514753DCFE9}" xr6:coauthVersionLast="47" xr6:coauthVersionMax="47" xr10:uidLastSave="{00000000-0000-0000-0000-000000000000}"/>
  <bookViews>
    <workbookView xWindow="28680" yWindow="-120" windowWidth="20730" windowHeight="11160" activeTab="2" xr2:uid="{00000000-000D-0000-FFFF-FFFF00000000}"/>
  </bookViews>
  <sheets>
    <sheet name="Lista despegable" sheetId="1" r:id="rId1"/>
    <sheet name="Intructivo" sheetId="2" r:id="rId2"/>
    <sheet name="Mapa final" sheetId="3" r:id="rId3"/>
    <sheet name="T. Impacto R. de Corrupción" sheetId="4" r:id="rId4"/>
    <sheet name="Matriz Calor Inherente" sheetId="5" r:id="rId5"/>
    <sheet name="Matriz Calor Residual" sheetId="6" state="hidden" r:id="rId6"/>
    <sheet name="Tabla probabilidad" sheetId="7" r:id="rId7"/>
    <sheet name="Tabla Impacto" sheetId="8" r:id="rId8"/>
    <sheet name="Tabla Impacto corrupción " sheetId="9" r:id="rId9"/>
    <sheet name="Tabla Valoración controles" sheetId="10" r:id="rId10"/>
    <sheet name="Opciones Tratamiento" sheetId="11" r:id="rId11"/>
    <sheet name="Hoja1"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Ys8Grk7W7+yl1T3Q585sCOXpoAZ/QyCkGsngCiqNC9g="/>
    </ext>
  </extLst>
</workbook>
</file>

<file path=xl/calcChain.xml><?xml version="1.0" encoding="utf-8"?>
<calcChain xmlns="http://schemas.openxmlformats.org/spreadsheetml/2006/main">
  <c r="K10" i="9" l="1"/>
  <c r="B223" i="8"/>
  <c r="B222" i="8"/>
  <c r="F221" i="8"/>
  <c r="B221" i="8"/>
  <c r="F220" i="8"/>
  <c r="F219" i="8"/>
  <c r="F218" i="8"/>
  <c r="F217" i="8"/>
  <c r="F216" i="8"/>
  <c r="F215" i="8"/>
  <c r="F214" i="8"/>
  <c r="F213" i="8"/>
  <c r="F212" i="8"/>
  <c r="F211" i="8"/>
  <c r="H210" i="8"/>
  <c r="F210"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AJ44" i="5"/>
  <c r="AF44" i="5"/>
  <c r="T44" i="5"/>
  <c r="AB36" i="5"/>
  <c r="X36" i="5"/>
  <c r="L36" i="5"/>
  <c r="T28" i="5"/>
  <c r="P28" i="5"/>
  <c r="AD26" i="5"/>
  <c r="L20" i="5"/>
  <c r="Z12" i="5"/>
  <c r="X12" i="5"/>
  <c r="V12" i="5"/>
  <c r="T12" i="5"/>
  <c r="R12" i="5"/>
  <c r="P12" i="5"/>
  <c r="N12" i="5"/>
  <c r="L12" i="5"/>
  <c r="J12" i="5"/>
  <c r="AD10" i="5"/>
  <c r="Z10" i="5"/>
  <c r="X10" i="5"/>
  <c r="V10" i="5"/>
  <c r="T10" i="5"/>
  <c r="R10" i="5"/>
  <c r="P10" i="5"/>
  <c r="N10" i="5"/>
  <c r="L10" i="5"/>
  <c r="J10" i="5"/>
  <c r="Z8" i="5"/>
  <c r="X8" i="5"/>
  <c r="V8" i="5"/>
  <c r="T8" i="5"/>
  <c r="R8" i="5"/>
  <c r="P8" i="5"/>
  <c r="N8" i="5"/>
  <c r="L8" i="5"/>
  <c r="J8" i="5"/>
  <c r="Z6" i="5"/>
  <c r="X6" i="5"/>
  <c r="V6" i="5"/>
  <c r="T6" i="5"/>
  <c r="R6" i="5"/>
  <c r="P6" i="5"/>
  <c r="N6" i="5"/>
  <c r="L6" i="5"/>
  <c r="J6" i="5"/>
  <c r="D24" i="4"/>
  <c r="H18" i="4"/>
  <c r="U155" i="3"/>
  <c r="R155" i="3"/>
  <c r="U154" i="3"/>
  <c r="R154" i="3"/>
  <c r="U153" i="3"/>
  <c r="R153" i="3"/>
  <c r="Y152" i="3"/>
  <c r="U152" i="3"/>
  <c r="R152" i="3"/>
  <c r="U151" i="3"/>
  <c r="R151" i="3"/>
  <c r="Y150" i="3"/>
  <c r="U150" i="3"/>
  <c r="R150" i="3"/>
  <c r="U149" i="3"/>
  <c r="R149" i="3"/>
  <c r="U148" i="3"/>
  <c r="R148" i="3"/>
  <c r="U147" i="3"/>
  <c r="R147" i="3"/>
  <c r="U146" i="3"/>
  <c r="R146" i="3"/>
  <c r="M146" i="3"/>
  <c r="L146" i="3"/>
  <c r="K146" i="3"/>
  <c r="H146" i="3"/>
  <c r="U145" i="3"/>
  <c r="R145" i="3"/>
  <c r="U144" i="3"/>
  <c r="R144" i="3"/>
  <c r="U143" i="3"/>
  <c r="R143" i="3"/>
  <c r="U142" i="3"/>
  <c r="R142" i="3"/>
  <c r="Y141" i="3"/>
  <c r="U141" i="3"/>
  <c r="R141" i="3"/>
  <c r="U140" i="3"/>
  <c r="R140" i="3"/>
  <c r="AC141" i="3" s="1"/>
  <c r="AB141" i="3" s="1"/>
  <c r="U139" i="3"/>
  <c r="R139" i="3"/>
  <c r="AC140" i="3" s="1"/>
  <c r="AB140" i="3" s="1"/>
  <c r="U138" i="3"/>
  <c r="R138" i="3"/>
  <c r="AC137" i="3"/>
  <c r="AB137" i="3" s="1"/>
  <c r="Y137" i="3"/>
  <c r="U137" i="3"/>
  <c r="R137" i="3"/>
  <c r="Y138" i="3" s="1"/>
  <c r="U136" i="3"/>
  <c r="R136" i="3"/>
  <c r="N136" i="3"/>
  <c r="M136" i="3"/>
  <c r="L136" i="3"/>
  <c r="K136" i="3"/>
  <c r="H136" i="3"/>
  <c r="I136" i="3" s="1"/>
  <c r="U135" i="3"/>
  <c r="R135" i="3"/>
  <c r="AC135" i="3" s="1"/>
  <c r="AB135" i="3" s="1"/>
  <c r="AC134" i="3"/>
  <c r="AB134" i="3" s="1"/>
  <c r="AA134" i="3"/>
  <c r="U134" i="3"/>
  <c r="R134" i="3"/>
  <c r="U133" i="3"/>
  <c r="R133" i="3"/>
  <c r="Y134" i="3" s="1"/>
  <c r="Z134" i="3" s="1"/>
  <c r="U132" i="3"/>
  <c r="R132" i="3"/>
  <c r="AC133" i="3" s="1"/>
  <c r="AB133" i="3" s="1"/>
  <c r="U131" i="3"/>
  <c r="R131" i="3"/>
  <c r="U130" i="3"/>
  <c r="R130" i="3"/>
  <c r="Y131" i="3" s="1"/>
  <c r="U129" i="3"/>
  <c r="R129" i="3"/>
  <c r="U128" i="3"/>
  <c r="R128" i="3"/>
  <c r="U127" i="3"/>
  <c r="R127" i="3"/>
  <c r="AC126" i="3"/>
  <c r="AB126" i="3" s="1"/>
  <c r="U126" i="3"/>
  <c r="R126" i="3"/>
  <c r="L126" i="3"/>
  <c r="M126" i="3" s="1"/>
  <c r="K126" i="3"/>
  <c r="H126" i="3"/>
  <c r="I126" i="3" s="1"/>
  <c r="AC125" i="3"/>
  <c r="AB125" i="3" s="1"/>
  <c r="AA125" i="3"/>
  <c r="Z125" i="3"/>
  <c r="AD125" i="3" s="1"/>
  <c r="Y125" i="3"/>
  <c r="U125" i="3"/>
  <c r="R125" i="3"/>
  <c r="AC124" i="3"/>
  <c r="AB124" i="3" s="1"/>
  <c r="AA124" i="3"/>
  <c r="Y124" i="3"/>
  <c r="Z124" i="3" s="1"/>
  <c r="U124" i="3"/>
  <c r="R124" i="3"/>
  <c r="AC123" i="3"/>
  <c r="AB123" i="3" s="1"/>
  <c r="Y123" i="3"/>
  <c r="U123" i="3"/>
  <c r="R123" i="3"/>
  <c r="AC122" i="3"/>
  <c r="AB122" i="3" s="1"/>
  <c r="Y122" i="3"/>
  <c r="AA122" i="3" s="1"/>
  <c r="U122" i="3"/>
  <c r="R122" i="3"/>
  <c r="AC121" i="3"/>
  <c r="AB121" i="3" s="1"/>
  <c r="AA121" i="3"/>
  <c r="Z121" i="3"/>
  <c r="AD121" i="3" s="1"/>
  <c r="Y121" i="3"/>
  <c r="U121" i="3"/>
  <c r="R121" i="3"/>
  <c r="AC120" i="3"/>
  <c r="AB120" i="3" s="1"/>
  <c r="AA120" i="3"/>
  <c r="Y120" i="3"/>
  <c r="Z120" i="3" s="1"/>
  <c r="AD120" i="3" s="1"/>
  <c r="U120" i="3"/>
  <c r="R120" i="3"/>
  <c r="AC119" i="3"/>
  <c r="AB119" i="3" s="1"/>
  <c r="Y119" i="3"/>
  <c r="AA119" i="3" s="1"/>
  <c r="U119" i="3"/>
  <c r="R119" i="3"/>
  <c r="Z118" i="3"/>
  <c r="Y118" i="3"/>
  <c r="AA118" i="3" s="1"/>
  <c r="U118" i="3"/>
  <c r="R118" i="3"/>
  <c r="U117" i="3"/>
  <c r="R117" i="3"/>
  <c r="AC116" i="3"/>
  <c r="AB116" i="3" s="1"/>
  <c r="AA116" i="3"/>
  <c r="Y116" i="3"/>
  <c r="Z116" i="3" s="1"/>
  <c r="AD116" i="3" s="1"/>
  <c r="U116" i="3"/>
  <c r="R116" i="3"/>
  <c r="Y117" i="3" s="1"/>
  <c r="M116" i="3"/>
  <c r="L116" i="3"/>
  <c r="K116" i="3"/>
  <c r="I116" i="3"/>
  <c r="H116" i="3"/>
  <c r="AF12" i="5" s="1"/>
  <c r="U115" i="3"/>
  <c r="R115" i="3"/>
  <c r="U114" i="3"/>
  <c r="R114" i="3"/>
  <c r="U113" i="3"/>
  <c r="R113" i="3"/>
  <c r="Y114" i="3" s="1"/>
  <c r="U112" i="3"/>
  <c r="R112" i="3"/>
  <c r="AC111" i="3"/>
  <c r="AB111" i="3" s="1"/>
  <c r="AA111" i="3"/>
  <c r="Y111" i="3"/>
  <c r="Z111" i="3" s="1"/>
  <c r="AD111" i="3" s="1"/>
  <c r="U111" i="3"/>
  <c r="R111" i="3"/>
  <c r="AC112" i="3" s="1"/>
  <c r="AB112" i="3" s="1"/>
  <c r="Y110" i="3"/>
  <c r="U110" i="3"/>
  <c r="R110" i="3"/>
  <c r="AC110" i="3" s="1"/>
  <c r="AB110" i="3" s="1"/>
  <c r="AC109" i="3"/>
  <c r="AB109" i="3" s="1"/>
  <c r="Y109" i="3"/>
  <c r="Z109" i="3" s="1"/>
  <c r="U109" i="3"/>
  <c r="R109" i="3"/>
  <c r="AC108" i="3"/>
  <c r="AB108" i="3" s="1"/>
  <c r="Y108" i="3"/>
  <c r="Z108" i="3" s="1"/>
  <c r="AD108" i="3" s="1"/>
  <c r="U108" i="3"/>
  <c r="R108" i="3"/>
  <c r="U107" i="3"/>
  <c r="R107" i="3"/>
  <c r="AC106" i="3"/>
  <c r="AB106" i="3" s="1"/>
  <c r="U106" i="3"/>
  <c r="R106" i="3"/>
  <c r="Y106" i="3" s="1"/>
  <c r="Z106" i="3" s="1"/>
  <c r="AD106" i="3" s="1"/>
  <c r="M106" i="3"/>
  <c r="L106" i="3"/>
  <c r="K106" i="3"/>
  <c r="H106" i="3"/>
  <c r="U105" i="3"/>
  <c r="R105" i="3"/>
  <c r="AD104" i="3"/>
  <c r="AC104" i="3"/>
  <c r="AB104" i="3" s="1"/>
  <c r="AA104" i="3"/>
  <c r="U104" i="3"/>
  <c r="R104" i="3"/>
  <c r="AC103" i="3"/>
  <c r="AB103" i="3" s="1"/>
  <c r="Y103" i="3"/>
  <c r="Z103" i="3" s="1"/>
  <c r="AD103" i="3" s="1"/>
  <c r="U103" i="3"/>
  <c r="R103" i="3"/>
  <c r="Y104" i="3" s="1"/>
  <c r="Z104" i="3" s="1"/>
  <c r="U102" i="3"/>
  <c r="R102" i="3"/>
  <c r="U101" i="3"/>
  <c r="R101" i="3"/>
  <c r="AD100" i="3"/>
  <c r="AC100" i="3"/>
  <c r="AB100" i="3" s="1"/>
  <c r="AA100" i="3"/>
  <c r="U100" i="3"/>
  <c r="R100" i="3"/>
  <c r="AC99" i="3"/>
  <c r="AB99" i="3" s="1"/>
  <c r="AA99" i="3"/>
  <c r="Y99" i="3"/>
  <c r="Z99" i="3" s="1"/>
  <c r="U99" i="3"/>
  <c r="R99" i="3"/>
  <c r="Y100" i="3" s="1"/>
  <c r="Z100" i="3" s="1"/>
  <c r="U98" i="3"/>
  <c r="R98" i="3"/>
  <c r="U97" i="3"/>
  <c r="R97" i="3"/>
  <c r="AD96" i="3"/>
  <c r="AC96" i="3"/>
  <c r="AB96" i="3" s="1"/>
  <c r="AA96" i="3"/>
  <c r="Y96" i="3"/>
  <c r="Z96" i="3" s="1"/>
  <c r="U96" i="3"/>
  <c r="R96" i="3"/>
  <c r="AC97" i="3" s="1"/>
  <c r="AB97" i="3" s="1"/>
  <c r="N96" i="3"/>
  <c r="M96" i="3"/>
  <c r="I96" i="3"/>
  <c r="H96" i="3"/>
  <c r="U95" i="3"/>
  <c r="R95" i="3"/>
  <c r="Y95" i="3" s="1"/>
  <c r="U94" i="3"/>
  <c r="R94" i="3"/>
  <c r="U93" i="3"/>
  <c r="R93" i="3"/>
  <c r="Z92" i="3"/>
  <c r="Y92" i="3"/>
  <c r="AA92" i="3" s="1"/>
  <c r="U92" i="3"/>
  <c r="R92" i="3"/>
  <c r="U91" i="3"/>
  <c r="R91" i="3"/>
  <c r="Y90" i="3"/>
  <c r="AA90" i="3" s="1"/>
  <c r="U90" i="3"/>
  <c r="R90" i="3"/>
  <c r="U89" i="3"/>
  <c r="R89" i="3"/>
  <c r="U88" i="3"/>
  <c r="R88" i="3"/>
  <c r="U87" i="3"/>
  <c r="R87" i="3"/>
  <c r="Y88" i="3" s="1"/>
  <c r="U86" i="3"/>
  <c r="R86" i="3"/>
  <c r="L86" i="3"/>
  <c r="M86" i="3" s="1"/>
  <c r="K86" i="3"/>
  <c r="H86" i="3"/>
  <c r="U85" i="3"/>
  <c r="R85" i="3"/>
  <c r="U84" i="3"/>
  <c r="R84" i="3"/>
  <c r="Y85" i="3" s="1"/>
  <c r="AA85" i="3" s="1"/>
  <c r="U83" i="3"/>
  <c r="R83" i="3"/>
  <c r="AD82" i="3"/>
  <c r="AC82" i="3"/>
  <c r="AB82" i="3" s="1"/>
  <c r="Z82" i="3"/>
  <c r="U82" i="3"/>
  <c r="R82" i="3"/>
  <c r="U81" i="3"/>
  <c r="R81" i="3"/>
  <c r="Y82" i="3" s="1"/>
  <c r="AA82" i="3" s="1"/>
  <c r="AC80" i="3"/>
  <c r="AB80" i="3" s="1"/>
  <c r="U80" i="3"/>
  <c r="R80" i="3"/>
  <c r="U79" i="3"/>
  <c r="R79" i="3"/>
  <c r="Y80" i="3" s="1"/>
  <c r="U78" i="3"/>
  <c r="R78" i="3"/>
  <c r="U77" i="3"/>
  <c r="R77" i="3"/>
  <c r="U76" i="3"/>
  <c r="R76" i="3"/>
  <c r="N76" i="3"/>
  <c r="M76" i="3"/>
  <c r="L76" i="3"/>
  <c r="K76" i="3"/>
  <c r="I76" i="3"/>
  <c r="H76" i="3"/>
  <c r="AC75" i="3"/>
  <c r="AB75" i="3" s="1"/>
  <c r="AD75" i="3" s="1"/>
  <c r="AA75" i="3"/>
  <c r="Y75" i="3"/>
  <c r="Z75" i="3" s="1"/>
  <c r="U75" i="3"/>
  <c r="R75" i="3"/>
  <c r="AC74" i="3"/>
  <c r="AB74" i="3"/>
  <c r="AD74" i="3" s="1"/>
  <c r="AA74" i="3"/>
  <c r="Y74" i="3"/>
  <c r="Z74" i="3" s="1"/>
  <c r="U74" i="3"/>
  <c r="R74" i="3"/>
  <c r="AC73" i="3"/>
  <c r="AB73" i="3" s="1"/>
  <c r="Y73" i="3"/>
  <c r="Z73" i="3" s="1"/>
  <c r="U73" i="3"/>
  <c r="R73" i="3"/>
  <c r="AC72" i="3"/>
  <c r="AB72" i="3"/>
  <c r="AA72" i="3"/>
  <c r="Y72" i="3"/>
  <c r="Z72" i="3" s="1"/>
  <c r="U72" i="3"/>
  <c r="R72" i="3"/>
  <c r="AC71" i="3"/>
  <c r="AB71" i="3"/>
  <c r="Y71" i="3"/>
  <c r="Z71" i="3" s="1"/>
  <c r="AD71" i="3" s="1"/>
  <c r="U71" i="3"/>
  <c r="R71" i="3"/>
  <c r="AC70" i="3"/>
  <c r="AB70" i="3"/>
  <c r="Y70" i="3"/>
  <c r="U70" i="3"/>
  <c r="R70" i="3"/>
  <c r="U69" i="3"/>
  <c r="R69" i="3"/>
  <c r="U68" i="3"/>
  <c r="R68" i="3"/>
  <c r="U67" i="3"/>
  <c r="R67" i="3"/>
  <c r="U66" i="3"/>
  <c r="R66" i="3"/>
  <c r="L66" i="3"/>
  <c r="M66" i="3" s="1"/>
  <c r="AC66" i="3" s="1"/>
  <c r="K66" i="3"/>
  <c r="H66" i="3"/>
  <c r="AH26" i="5" s="1"/>
  <c r="Y65" i="3"/>
  <c r="R65" i="3"/>
  <c r="AC64" i="3"/>
  <c r="AB64" i="3" s="1"/>
  <c r="R64" i="3"/>
  <c r="AC65" i="3" s="1"/>
  <c r="AB65" i="3" s="1"/>
  <c r="R63" i="3"/>
  <c r="Y64" i="3" s="1"/>
  <c r="Y62" i="3"/>
  <c r="R62" i="3"/>
  <c r="AC63" i="3" s="1"/>
  <c r="AB63" i="3" s="1"/>
  <c r="R61" i="3"/>
  <c r="R60" i="3"/>
  <c r="R59" i="3"/>
  <c r="U58" i="3"/>
  <c r="R58" i="3"/>
  <c r="U57" i="3"/>
  <c r="R57" i="3"/>
  <c r="U56" i="3"/>
  <c r="R56" i="3"/>
  <c r="L56" i="3"/>
  <c r="N56" i="3" s="1"/>
  <c r="K56" i="3"/>
  <c r="I56" i="3"/>
  <c r="H56" i="3"/>
  <c r="AF24" i="5" s="1"/>
  <c r="AC55" i="3"/>
  <c r="AB55" i="3" s="1"/>
  <c r="Y55" i="3"/>
  <c r="AA55" i="3" s="1"/>
  <c r="U55" i="3"/>
  <c r="R55" i="3"/>
  <c r="AC54" i="3"/>
  <c r="AB54" i="3" s="1"/>
  <c r="AD54" i="3" s="1"/>
  <c r="AA54" i="3"/>
  <c r="Z54" i="3"/>
  <c r="Y54" i="3"/>
  <c r="U54" i="3"/>
  <c r="R54" i="3"/>
  <c r="AC53" i="3"/>
  <c r="AB53" i="3" s="1"/>
  <c r="AA53" i="3"/>
  <c r="Z53" i="3"/>
  <c r="AD53" i="3" s="1"/>
  <c r="Y53" i="3"/>
  <c r="U53" i="3"/>
  <c r="R53" i="3"/>
  <c r="AC52" i="3"/>
  <c r="AB52" i="3" s="1"/>
  <c r="Y52" i="3"/>
  <c r="AA52" i="3" s="1"/>
  <c r="U52" i="3"/>
  <c r="R52" i="3"/>
  <c r="AC51" i="3"/>
  <c r="AB51" i="3" s="1"/>
  <c r="AA51" i="3"/>
  <c r="Y51" i="3"/>
  <c r="Z51" i="3" s="1"/>
  <c r="AD51" i="3" s="1"/>
  <c r="U51" i="3"/>
  <c r="R51" i="3"/>
  <c r="U50" i="3"/>
  <c r="R50" i="3"/>
  <c r="U49" i="3"/>
  <c r="R49" i="3"/>
  <c r="U48" i="3"/>
  <c r="R48" i="3"/>
  <c r="U47" i="3"/>
  <c r="R47" i="3"/>
  <c r="AC46" i="3"/>
  <c r="U46" i="3"/>
  <c r="R46" i="3"/>
  <c r="N46" i="3"/>
  <c r="M46" i="3"/>
  <c r="L46" i="3"/>
  <c r="K46" i="3"/>
  <c r="I46" i="3"/>
  <c r="Y46" i="3" s="1"/>
  <c r="Z46" i="3" s="1"/>
  <c r="H46" i="3"/>
  <c r="L40" i="5" s="1"/>
  <c r="Y45" i="3"/>
  <c r="AA45" i="3" s="1"/>
  <c r="U45" i="3"/>
  <c r="R45" i="3"/>
  <c r="U44" i="3"/>
  <c r="R44" i="3"/>
  <c r="AC45" i="3" s="1"/>
  <c r="AB45" i="3" s="1"/>
  <c r="U43" i="3"/>
  <c r="R43" i="3"/>
  <c r="AC44" i="3" s="1"/>
  <c r="AB44" i="3" s="1"/>
  <c r="U42" i="3"/>
  <c r="R42" i="3"/>
  <c r="Y43" i="3" s="1"/>
  <c r="U41" i="3"/>
  <c r="R41" i="3"/>
  <c r="AC42" i="3" s="1"/>
  <c r="AB42" i="3" s="1"/>
  <c r="U40" i="3"/>
  <c r="R40" i="3"/>
  <c r="U38" i="3"/>
  <c r="R38" i="3"/>
  <c r="U37" i="3"/>
  <c r="R37" i="3"/>
  <c r="U36" i="3"/>
  <c r="R36" i="3"/>
  <c r="L36" i="3"/>
  <c r="N36" i="3" s="1"/>
  <c r="K36" i="3"/>
  <c r="I36" i="3"/>
  <c r="H36" i="3"/>
  <c r="AB40" i="5" s="1"/>
  <c r="AC35" i="3"/>
  <c r="AB35" i="3"/>
  <c r="Y35" i="3"/>
  <c r="AA35" i="3" s="1"/>
  <c r="U35" i="3"/>
  <c r="R35" i="3"/>
  <c r="AC34" i="3"/>
  <c r="AB34" i="3"/>
  <c r="AA34" i="3"/>
  <c r="Y34" i="3"/>
  <c r="Z34" i="3" s="1"/>
  <c r="AD34" i="3" s="1"/>
  <c r="U34" i="3"/>
  <c r="R34" i="3"/>
  <c r="AC33" i="3"/>
  <c r="AB33" i="3"/>
  <c r="AA33" i="3"/>
  <c r="Z33" i="3"/>
  <c r="Y33" i="3"/>
  <c r="U33" i="3"/>
  <c r="R33" i="3"/>
  <c r="AC32" i="3"/>
  <c r="AB32" i="3"/>
  <c r="AA32" i="3"/>
  <c r="Z32" i="3"/>
  <c r="AD32" i="3" s="1"/>
  <c r="Y32" i="3"/>
  <c r="U32" i="3"/>
  <c r="R32" i="3"/>
  <c r="AC31" i="3"/>
  <c r="AB31" i="3"/>
  <c r="Y31" i="3"/>
  <c r="AA31" i="3" s="1"/>
  <c r="U31" i="3"/>
  <c r="R31" i="3"/>
  <c r="AC30" i="3"/>
  <c r="AB30" i="3"/>
  <c r="AA30" i="3"/>
  <c r="Y30" i="3"/>
  <c r="Z30" i="3" s="1"/>
  <c r="AD30" i="3" s="1"/>
  <c r="U30" i="3"/>
  <c r="R30" i="3"/>
  <c r="U29" i="3"/>
  <c r="R29" i="3"/>
  <c r="AB28" i="3"/>
  <c r="U28" i="3"/>
  <c r="R28" i="3"/>
  <c r="U27" i="3"/>
  <c r="R27" i="3"/>
  <c r="AB26" i="3"/>
  <c r="U26" i="3"/>
  <c r="R26" i="3"/>
  <c r="L26" i="3"/>
  <c r="M26" i="3" s="1"/>
  <c r="AC26" i="3" s="1"/>
  <c r="AC27" i="3" s="1"/>
  <c r="AC28" i="3" s="1"/>
  <c r="AC29" i="3" s="1"/>
  <c r="AB29" i="3" s="1"/>
  <c r="K26" i="3"/>
  <c r="H26" i="3"/>
  <c r="Y25" i="3"/>
  <c r="AA25" i="3" s="1"/>
  <c r="U25" i="3"/>
  <c r="R25" i="3"/>
  <c r="Y24" i="3"/>
  <c r="AA24" i="3" s="1"/>
  <c r="U24" i="3"/>
  <c r="R24" i="3"/>
  <c r="AC25" i="3" s="1"/>
  <c r="AB25" i="3" s="1"/>
  <c r="U23" i="3"/>
  <c r="R23" i="3"/>
  <c r="Y22" i="3"/>
  <c r="AA22" i="3" s="1"/>
  <c r="U22" i="3"/>
  <c r="R22" i="3"/>
  <c r="AC23" i="3" s="1"/>
  <c r="AB23" i="3" s="1"/>
  <c r="Y21" i="3"/>
  <c r="AA21" i="3" s="1"/>
  <c r="U21" i="3"/>
  <c r="R21" i="3"/>
  <c r="U20" i="3"/>
  <c r="AC19" i="3"/>
  <c r="AB19" i="3" s="1"/>
  <c r="Y19" i="3"/>
  <c r="AA19" i="3" s="1"/>
  <c r="U19" i="3"/>
  <c r="R19" i="3"/>
  <c r="AC20" i="3" s="1"/>
  <c r="AB20" i="3" s="1"/>
  <c r="U18" i="3"/>
  <c r="R18" i="3"/>
  <c r="U17" i="3"/>
  <c r="R17" i="3"/>
  <c r="AC17" i="3" s="1"/>
  <c r="AB17" i="3" s="1"/>
  <c r="M17" i="3"/>
  <c r="L17" i="3"/>
  <c r="K17" i="3"/>
  <c r="H17" i="3"/>
  <c r="N17" i="3" s="1"/>
  <c r="AC16" i="3"/>
  <c r="AB16" i="3" s="1"/>
  <c r="AA16" i="3"/>
  <c r="Z16" i="3"/>
  <c r="U16" i="3"/>
  <c r="R16" i="3"/>
  <c r="U15" i="3"/>
  <c r="R15" i="3"/>
  <c r="Y16" i="3" s="1"/>
  <c r="U14" i="3"/>
  <c r="R14" i="3"/>
  <c r="Y15" i="3" s="1"/>
  <c r="AA15" i="3" s="1"/>
  <c r="U13" i="3"/>
  <c r="R13" i="3"/>
  <c r="U12" i="3"/>
  <c r="R12" i="3"/>
  <c r="AC11" i="3"/>
  <c r="AB11" i="3" s="1"/>
  <c r="U11" i="3"/>
  <c r="R11" i="3"/>
  <c r="Y12" i="3" s="1"/>
  <c r="AA12" i="3" s="1"/>
  <c r="AC10" i="3"/>
  <c r="AB10" i="3"/>
  <c r="U10" i="3"/>
  <c r="R10" i="3"/>
  <c r="U9" i="3"/>
  <c r="R9" i="3"/>
  <c r="U8" i="3"/>
  <c r="R8" i="3"/>
  <c r="U7" i="3"/>
  <c r="R7" i="3"/>
  <c r="L7" i="3"/>
  <c r="N7" i="3" s="1"/>
  <c r="K7" i="3"/>
  <c r="I7" i="3"/>
  <c r="H7" i="3"/>
  <c r="V14" i="5" s="1"/>
  <c r="AC67" i="3" l="1"/>
  <c r="AB66" i="3"/>
  <c r="AD16" i="3"/>
  <c r="AA88" i="3"/>
  <c r="Z88" i="3"/>
  <c r="AA43" i="3"/>
  <c r="Z43" i="3"/>
  <c r="Y14" i="3"/>
  <c r="Z15" i="3"/>
  <c r="AD15" i="3" s="1"/>
  <c r="AC94" i="3"/>
  <c r="AB94" i="3" s="1"/>
  <c r="Y93" i="3"/>
  <c r="AA108" i="3"/>
  <c r="Z114" i="3"/>
  <c r="AA114" i="3"/>
  <c r="Y128" i="3"/>
  <c r="AC127" i="3"/>
  <c r="AB127" i="3" s="1"/>
  <c r="Z62" i="3"/>
  <c r="AD62" i="3" s="1"/>
  <c r="AA62" i="3"/>
  <c r="Y143" i="3"/>
  <c r="Y142" i="3"/>
  <c r="Z25" i="3"/>
  <c r="AD25" i="3" s="1"/>
  <c r="Z31" i="3"/>
  <c r="AD31" i="3" s="1"/>
  <c r="AA64" i="3"/>
  <c r="Z64" i="3"/>
  <c r="AD64" i="3" s="1"/>
  <c r="AA71" i="3"/>
  <c r="Z110" i="3"/>
  <c r="AD110" i="3" s="1"/>
  <c r="AA110" i="3"/>
  <c r="Z131" i="3"/>
  <c r="AA131" i="3"/>
  <c r="Z150" i="3"/>
  <c r="AA150" i="3"/>
  <c r="Y13" i="3"/>
  <c r="Z19" i="3"/>
  <c r="AD19" i="3" s="1"/>
  <c r="AC22" i="3"/>
  <c r="AB22" i="3" s="1"/>
  <c r="AC21" i="3"/>
  <c r="AB21" i="3" s="1"/>
  <c r="Z22" i="3"/>
  <c r="AB27" i="3"/>
  <c r="Y63" i="3"/>
  <c r="AA65" i="3"/>
  <c r="Z65" i="3"/>
  <c r="AD65" i="3" s="1"/>
  <c r="Z90" i="3"/>
  <c r="AD90" i="3" s="1"/>
  <c r="AD99" i="3"/>
  <c r="AC102" i="3"/>
  <c r="AB102" i="3" s="1"/>
  <c r="Y102" i="3"/>
  <c r="AA103" i="3"/>
  <c r="AA106" i="3"/>
  <c r="AD124" i="3"/>
  <c r="AB42" i="5"/>
  <c r="AB26" i="5"/>
  <c r="J42" i="5"/>
  <c r="AH34" i="5"/>
  <c r="J26" i="5"/>
  <c r="AH18" i="5"/>
  <c r="P34" i="5"/>
  <c r="P18" i="5"/>
  <c r="V42" i="5"/>
  <c r="V26" i="5"/>
  <c r="AB34" i="5"/>
  <c r="AB18" i="5"/>
  <c r="P42" i="5"/>
  <c r="P26" i="5"/>
  <c r="AH42" i="5"/>
  <c r="J18" i="5"/>
  <c r="I66" i="3"/>
  <c r="Y66" i="3" s="1"/>
  <c r="V34" i="5"/>
  <c r="J34" i="5"/>
  <c r="AH10" i="5"/>
  <c r="V18" i="5"/>
  <c r="N66" i="3"/>
  <c r="Z70" i="3"/>
  <c r="AD70" i="3" s="1"/>
  <c r="AA70" i="3"/>
  <c r="AC92" i="3"/>
  <c r="AB92" i="3" s="1"/>
  <c r="AD92" i="3" s="1"/>
  <c r="Y91" i="3"/>
  <c r="AC98" i="3"/>
  <c r="AB98" i="3" s="1"/>
  <c r="Y97" i="3"/>
  <c r="Y98" i="3"/>
  <c r="Y113" i="3"/>
  <c r="AC149" i="3"/>
  <c r="AB149" i="3" s="1"/>
  <c r="Y149" i="3"/>
  <c r="Y148" i="3"/>
  <c r="AB10" i="5"/>
  <c r="AC15" i="3"/>
  <c r="AB15" i="3" s="1"/>
  <c r="Z45" i="3"/>
  <c r="AD45" i="3" s="1"/>
  <c r="Z52" i="3"/>
  <c r="AD52" i="3" s="1"/>
  <c r="AD73" i="3"/>
  <c r="Y76" i="3"/>
  <c r="AC76" i="3"/>
  <c r="AB76" i="3" s="1"/>
  <c r="AA137" i="3"/>
  <c r="Z137" i="3"/>
  <c r="AD137" i="3" s="1"/>
  <c r="AC143" i="3"/>
  <c r="AB143" i="3" s="1"/>
  <c r="AB46" i="3"/>
  <c r="AD46" i="3" s="1"/>
  <c r="AC48" i="3"/>
  <c r="Y11" i="3"/>
  <c r="Y10" i="3"/>
  <c r="X38" i="5"/>
  <c r="X22" i="5"/>
  <c r="AD30" i="5"/>
  <c r="AD14" i="5"/>
  <c r="AJ38" i="5"/>
  <c r="L30" i="5"/>
  <c r="AJ22" i="5"/>
  <c r="L14" i="5"/>
  <c r="AJ6" i="5"/>
  <c r="R38" i="5"/>
  <c r="R22" i="5"/>
  <c r="X30" i="5"/>
  <c r="X14" i="5"/>
  <c r="L38" i="5"/>
  <c r="AJ30" i="5"/>
  <c r="L22" i="5"/>
  <c r="AJ14" i="5"/>
  <c r="AD38" i="5"/>
  <c r="R30" i="5"/>
  <c r="AD6" i="5"/>
  <c r="AD22" i="5"/>
  <c r="R14" i="5"/>
  <c r="AC18" i="3"/>
  <c r="AB18" i="3" s="1"/>
  <c r="Z21" i="3"/>
  <c r="AD21" i="3" s="1"/>
  <c r="M36" i="3"/>
  <c r="AC36" i="3" s="1"/>
  <c r="AA73" i="3"/>
  <c r="Z85" i="3"/>
  <c r="AD85" i="3" s="1"/>
  <c r="AC90" i="3"/>
  <c r="AB90" i="3" s="1"/>
  <c r="Y89" i="3"/>
  <c r="Y94" i="3"/>
  <c r="T34" i="5"/>
  <c r="T18" i="5"/>
  <c r="Z42" i="5"/>
  <c r="Z26" i="5"/>
  <c r="AF34" i="5"/>
  <c r="AF18" i="5"/>
  <c r="AL42" i="5"/>
  <c r="N34" i="5"/>
  <c r="AL26" i="5"/>
  <c r="N18" i="5"/>
  <c r="AL10" i="5"/>
  <c r="T42" i="5"/>
  <c r="T26" i="5"/>
  <c r="AF42" i="5"/>
  <c r="AF26" i="5"/>
  <c r="AF10" i="5"/>
  <c r="Z34" i="5"/>
  <c r="N86" i="3"/>
  <c r="N26" i="5"/>
  <c r="N42" i="5"/>
  <c r="AL34" i="5"/>
  <c r="I86" i="3"/>
  <c r="Y86" i="3" s="1"/>
  <c r="AF30" i="5"/>
  <c r="AF14" i="5"/>
  <c r="AL38" i="5"/>
  <c r="N30" i="5"/>
  <c r="AL22" i="5"/>
  <c r="N14" i="5"/>
  <c r="T38" i="5"/>
  <c r="T22" i="5"/>
  <c r="Z30" i="5"/>
  <c r="Z14" i="5"/>
  <c r="AF38" i="5"/>
  <c r="AF22" i="5"/>
  <c r="AF6" i="5"/>
  <c r="T30" i="5"/>
  <c r="T14" i="5"/>
  <c r="N22" i="5"/>
  <c r="Z38" i="5"/>
  <c r="N38" i="5"/>
  <c r="AL6" i="5"/>
  <c r="AL14" i="5"/>
  <c r="N26" i="3"/>
  <c r="AL30" i="5"/>
  <c r="Z22" i="5"/>
  <c r="AC41" i="3"/>
  <c r="AB41" i="3" s="1"/>
  <c r="Y41" i="3"/>
  <c r="Z12" i="3"/>
  <c r="AC24" i="3"/>
  <c r="AB24" i="3" s="1"/>
  <c r="Z24" i="3"/>
  <c r="AD24" i="3" s="1"/>
  <c r="I26" i="3"/>
  <c r="Y26" i="3" s="1"/>
  <c r="AC43" i="3"/>
  <c r="AB43" i="3" s="1"/>
  <c r="AC47" i="3"/>
  <c r="AB47" i="3" s="1"/>
  <c r="M7" i="3"/>
  <c r="AC7" i="3" s="1"/>
  <c r="AC14" i="3"/>
  <c r="AB14" i="3" s="1"/>
  <c r="Z35" i="3"/>
  <c r="AD35" i="3" s="1"/>
  <c r="AC13" i="3"/>
  <c r="AB13" i="3" s="1"/>
  <c r="I17" i="3"/>
  <c r="Y17" i="3" s="1"/>
  <c r="Y20" i="3"/>
  <c r="Y23" i="3"/>
  <c r="Y42" i="3"/>
  <c r="Y44" i="3"/>
  <c r="AD72" i="3"/>
  <c r="AA80" i="3"/>
  <c r="Z80" i="3"/>
  <c r="AD80" i="3" s="1"/>
  <c r="AC85" i="3"/>
  <c r="AB85" i="3" s="1"/>
  <c r="AC114" i="3"/>
  <c r="AB114" i="3" s="1"/>
  <c r="AA117" i="3"/>
  <c r="Z117" i="3"/>
  <c r="AD117" i="3" s="1"/>
  <c r="AA123" i="3"/>
  <c r="Z123" i="3"/>
  <c r="AD123" i="3" s="1"/>
  <c r="AC128" i="3"/>
  <c r="AB128" i="3" s="1"/>
  <c r="AC131" i="3"/>
  <c r="AB131" i="3" s="1"/>
  <c r="AC145" i="3"/>
  <c r="AB145" i="3" s="1"/>
  <c r="Y145" i="3"/>
  <c r="Z152" i="3"/>
  <c r="AD152" i="3" s="1"/>
  <c r="AA152" i="3"/>
  <c r="Z18" i="5"/>
  <c r="Y7" i="3"/>
  <c r="AC12" i="3"/>
  <c r="AB12" i="3" s="1"/>
  <c r="AD33" i="3"/>
  <c r="AA46" i="3"/>
  <c r="Y47" i="3" s="1"/>
  <c r="AC88" i="3"/>
  <c r="AB88" i="3" s="1"/>
  <c r="Y87" i="3"/>
  <c r="AA95" i="3"/>
  <c r="Z95" i="3"/>
  <c r="Y130" i="3"/>
  <c r="AC130" i="3"/>
  <c r="AB130" i="3" s="1"/>
  <c r="Y133" i="3"/>
  <c r="AC132" i="3"/>
  <c r="AB132" i="3" s="1"/>
  <c r="AC151" i="3"/>
  <c r="AB151" i="3" s="1"/>
  <c r="Y151" i="3"/>
  <c r="AL18" i="5"/>
  <c r="Y84" i="3"/>
  <c r="AC84" i="3"/>
  <c r="AB84" i="3" s="1"/>
  <c r="AC101" i="3"/>
  <c r="AB101" i="3" s="1"/>
  <c r="AC105" i="3"/>
  <c r="AB105" i="3" s="1"/>
  <c r="AD44" i="5"/>
  <c r="AD28" i="5"/>
  <c r="AD12" i="5"/>
  <c r="L44" i="5"/>
  <c r="AJ36" i="5"/>
  <c r="L28" i="5"/>
  <c r="AJ20" i="5"/>
  <c r="R36" i="5"/>
  <c r="R20" i="5"/>
  <c r="N106" i="3"/>
  <c r="X44" i="5"/>
  <c r="X28" i="5"/>
  <c r="AD36" i="5"/>
  <c r="AD20" i="5"/>
  <c r="R44" i="5"/>
  <c r="R28" i="5"/>
  <c r="I106" i="3"/>
  <c r="AJ12" i="5"/>
  <c r="AJ28" i="5"/>
  <c r="X20" i="5"/>
  <c r="AC139" i="3"/>
  <c r="AB139" i="3" s="1"/>
  <c r="Y140" i="3"/>
  <c r="AH30" i="5"/>
  <c r="AC40" i="3"/>
  <c r="AB40" i="3" s="1"/>
  <c r="AC38" i="3"/>
  <c r="AB38" i="3" s="1"/>
  <c r="AC62" i="3"/>
  <c r="AB62" i="3" s="1"/>
  <c r="Y81" i="3"/>
  <c r="AC81" i="3"/>
  <c r="AB81" i="3" s="1"/>
  <c r="AC115" i="3"/>
  <c r="AB115" i="3" s="1"/>
  <c r="AC117" i="3"/>
  <c r="AB117" i="3" s="1"/>
  <c r="AC118" i="3"/>
  <c r="AB118" i="3" s="1"/>
  <c r="AD118" i="3" s="1"/>
  <c r="AC147" i="3"/>
  <c r="AB147" i="3" s="1"/>
  <c r="AC146" i="3"/>
  <c r="AB146" i="3" s="1"/>
  <c r="Y147" i="3"/>
  <c r="AC155" i="3"/>
  <c r="AB155" i="3" s="1"/>
  <c r="Y155" i="3"/>
  <c r="P40" i="5"/>
  <c r="P30" i="5"/>
  <c r="P14" i="5"/>
  <c r="V38" i="5"/>
  <c r="V22" i="5"/>
  <c r="AB30" i="5"/>
  <c r="AB14" i="5"/>
  <c r="AH38" i="5"/>
  <c r="J30" i="5"/>
  <c r="AH22" i="5"/>
  <c r="J14" i="5"/>
  <c r="AH6" i="5"/>
  <c r="P38" i="5"/>
  <c r="P22" i="5"/>
  <c r="AB38" i="5"/>
  <c r="AB22" i="5"/>
  <c r="AB6" i="5"/>
  <c r="V30" i="5"/>
  <c r="J22" i="5"/>
  <c r="J38" i="5"/>
  <c r="Y40" i="3"/>
  <c r="R32" i="5"/>
  <c r="R16" i="5"/>
  <c r="X40" i="5"/>
  <c r="X24" i="5"/>
  <c r="AD32" i="5"/>
  <c r="AD16" i="5"/>
  <c r="AJ40" i="5"/>
  <c r="L32" i="5"/>
  <c r="AJ24" i="5"/>
  <c r="L16" i="5"/>
  <c r="AJ8" i="5"/>
  <c r="R40" i="5"/>
  <c r="R24" i="5"/>
  <c r="AD40" i="5"/>
  <c r="AD24" i="5"/>
  <c r="AD8" i="5"/>
  <c r="AJ16" i="5"/>
  <c r="X16" i="5"/>
  <c r="AJ32" i="5"/>
  <c r="Z55" i="3"/>
  <c r="AD55" i="3" s="1"/>
  <c r="M56" i="3"/>
  <c r="AC56" i="3" s="1"/>
  <c r="Z119" i="3"/>
  <c r="AD119" i="3" s="1"/>
  <c r="AC136" i="3"/>
  <c r="AB136" i="3" s="1"/>
  <c r="Y136" i="3"/>
  <c r="AC138" i="3"/>
  <c r="AB138" i="3" s="1"/>
  <c r="AC144" i="3"/>
  <c r="AB144" i="3" s="1"/>
  <c r="AH14" i="5"/>
  <c r="L24" i="5"/>
  <c r="T32" i="5"/>
  <c r="J40" i="5"/>
  <c r="AH32" i="5"/>
  <c r="J24" i="5"/>
  <c r="AH16" i="5"/>
  <c r="P32" i="5"/>
  <c r="P16" i="5"/>
  <c r="V40" i="5"/>
  <c r="V24" i="5"/>
  <c r="AB32" i="5"/>
  <c r="AB16" i="5"/>
  <c r="AH40" i="5"/>
  <c r="J32" i="5"/>
  <c r="AH24" i="5"/>
  <c r="J16" i="5"/>
  <c r="AH8" i="5"/>
  <c r="V32" i="5"/>
  <c r="V16" i="5"/>
  <c r="AB8" i="5"/>
  <c r="AB24" i="5"/>
  <c r="Y36" i="3"/>
  <c r="Y38" i="3"/>
  <c r="Y56" i="3"/>
  <c r="Y83" i="3"/>
  <c r="AC83" i="3"/>
  <c r="AB83" i="3" s="1"/>
  <c r="AC87" i="3"/>
  <c r="AB87" i="3" s="1"/>
  <c r="AC86" i="3"/>
  <c r="AB86" i="3" s="1"/>
  <c r="AC89" i="3"/>
  <c r="AB89" i="3" s="1"/>
  <c r="AC91" i="3"/>
  <c r="AB91" i="3" s="1"/>
  <c r="AC93" i="3"/>
  <c r="AB93" i="3" s="1"/>
  <c r="AC95" i="3"/>
  <c r="AB95" i="3" s="1"/>
  <c r="V36" i="5"/>
  <c r="V20" i="5"/>
  <c r="AB44" i="5"/>
  <c r="AB28" i="5"/>
  <c r="AB12" i="5"/>
  <c r="J44" i="5"/>
  <c r="AH36" i="5"/>
  <c r="J28" i="5"/>
  <c r="AH20" i="5"/>
  <c r="P36" i="5"/>
  <c r="P20" i="5"/>
  <c r="V44" i="5"/>
  <c r="V28" i="5"/>
  <c r="AH44" i="5"/>
  <c r="J36" i="5"/>
  <c r="AH28" i="5"/>
  <c r="J20" i="5"/>
  <c r="AH12" i="5"/>
  <c r="AB20" i="5"/>
  <c r="Y112" i="3"/>
  <c r="AC113" i="3"/>
  <c r="AB113" i="3" s="1"/>
  <c r="Z122" i="3"/>
  <c r="AD122" i="3" s="1"/>
  <c r="AC142" i="3"/>
  <c r="AB142" i="3" s="1"/>
  <c r="Y146" i="3"/>
  <c r="AC153" i="3"/>
  <c r="AB153" i="3" s="1"/>
  <c r="Y153" i="3"/>
  <c r="Y154" i="3"/>
  <c r="AF8" i="5"/>
  <c r="P24" i="5"/>
  <c r="X32" i="5"/>
  <c r="AF40" i="5"/>
  <c r="AA138" i="3"/>
  <c r="Z138" i="3"/>
  <c r="AD138" i="3" s="1"/>
  <c r="P44" i="5"/>
  <c r="L42" i="5"/>
  <c r="AJ34" i="5"/>
  <c r="L26" i="5"/>
  <c r="AJ18" i="5"/>
  <c r="R34" i="5"/>
  <c r="R18" i="5"/>
  <c r="X42" i="5"/>
  <c r="X26" i="5"/>
  <c r="AD34" i="5"/>
  <c r="AD18" i="5"/>
  <c r="AJ42" i="5"/>
  <c r="L34" i="5"/>
  <c r="AJ26" i="5"/>
  <c r="L18" i="5"/>
  <c r="AJ10" i="5"/>
  <c r="X34" i="5"/>
  <c r="X18" i="5"/>
  <c r="Y107" i="3"/>
  <c r="Y115" i="3"/>
  <c r="Y127" i="3"/>
  <c r="Y126" i="3"/>
  <c r="Y135" i="3"/>
  <c r="Y139" i="3"/>
  <c r="T16" i="5"/>
  <c r="AF28" i="5"/>
  <c r="Y101" i="3"/>
  <c r="Y105" i="3"/>
  <c r="Y132" i="3"/>
  <c r="Y144" i="3"/>
  <c r="N146" i="3"/>
  <c r="I146" i="3"/>
  <c r="AC148" i="3"/>
  <c r="AB148" i="3" s="1"/>
  <c r="AC150" i="3"/>
  <c r="AB150" i="3" s="1"/>
  <c r="AC152" i="3"/>
  <c r="AB152" i="3" s="1"/>
  <c r="AC154" i="3"/>
  <c r="AB154" i="3" s="1"/>
  <c r="R42" i="5"/>
  <c r="AC107" i="3"/>
  <c r="AB107" i="3" s="1"/>
  <c r="AD109" i="3"/>
  <c r="Y129" i="3"/>
  <c r="AA141" i="3"/>
  <c r="Z141" i="3"/>
  <c r="AD141" i="3" s="1"/>
  <c r="AD42" i="5"/>
  <c r="Z40" i="5"/>
  <c r="Z24" i="5"/>
  <c r="AF32" i="5"/>
  <c r="AF16" i="5"/>
  <c r="AL40" i="5"/>
  <c r="N32" i="5"/>
  <c r="AL24" i="5"/>
  <c r="N16" i="5"/>
  <c r="AL8" i="5"/>
  <c r="T40" i="5"/>
  <c r="T24" i="5"/>
  <c r="Z32" i="5"/>
  <c r="Z16" i="5"/>
  <c r="N40" i="5"/>
  <c r="AL32" i="5"/>
  <c r="N24" i="5"/>
  <c r="AL16" i="5"/>
  <c r="AA109" i="3"/>
  <c r="N44" i="5"/>
  <c r="AL36" i="5"/>
  <c r="N28" i="5"/>
  <c r="AL20" i="5"/>
  <c r="T36" i="5"/>
  <c r="T20" i="5"/>
  <c r="Z44" i="5"/>
  <c r="Z28" i="5"/>
  <c r="AF36" i="5"/>
  <c r="AF20" i="5"/>
  <c r="AL44" i="5"/>
  <c r="N36" i="5"/>
  <c r="AL28" i="5"/>
  <c r="N20" i="5"/>
  <c r="AL12" i="5"/>
  <c r="N116" i="3"/>
  <c r="Z36" i="5"/>
  <c r="Z20" i="5"/>
  <c r="AC129" i="3"/>
  <c r="AB129" i="3" s="1"/>
  <c r="AD134" i="3"/>
  <c r="R26" i="5"/>
  <c r="N126" i="3"/>
  <c r="AA17" i="3" l="1"/>
  <c r="Y18" i="3" s="1"/>
  <c r="Z17" i="3"/>
  <c r="AD17" i="3" s="1"/>
  <c r="AC8" i="3"/>
  <c r="AB7" i="3"/>
  <c r="AA89" i="3"/>
  <c r="Z89" i="3"/>
  <c r="AD89" i="3" s="1"/>
  <c r="Z148" i="3"/>
  <c r="AD148" i="3" s="1"/>
  <c r="AA148" i="3"/>
  <c r="AA23" i="3"/>
  <c r="Z23" i="3"/>
  <c r="AD23" i="3" s="1"/>
  <c r="Z149" i="3"/>
  <c r="AD149" i="3" s="1"/>
  <c r="AA149" i="3"/>
  <c r="Z13" i="3"/>
  <c r="AD13" i="3" s="1"/>
  <c r="AA13" i="3"/>
  <c r="AA41" i="3"/>
  <c r="Z41" i="3"/>
  <c r="AD41" i="3" s="1"/>
  <c r="Z66" i="3"/>
  <c r="AD66" i="3" s="1"/>
  <c r="AA66" i="3"/>
  <c r="Y67" i="3" s="1"/>
  <c r="Z135" i="3"/>
  <c r="AD135" i="3" s="1"/>
  <c r="AA135" i="3"/>
  <c r="AA47" i="3"/>
  <c r="Z47" i="3"/>
  <c r="AD47" i="3" s="1"/>
  <c r="AA86" i="3"/>
  <c r="Z86" i="3"/>
  <c r="AD86" i="3" s="1"/>
  <c r="AA145" i="3"/>
  <c r="Z145" i="3"/>
  <c r="AD145" i="3" s="1"/>
  <c r="Z127" i="3"/>
  <c r="AD127" i="3" s="1"/>
  <c r="AA127" i="3"/>
  <c r="AC57" i="3"/>
  <c r="AB56" i="3"/>
  <c r="Z113" i="3"/>
  <c r="AD113" i="3" s="1"/>
  <c r="AA113" i="3"/>
  <c r="AA63" i="3"/>
  <c r="Z63" i="3"/>
  <c r="AD63" i="3" s="1"/>
  <c r="AD150" i="3"/>
  <c r="Z128" i="3"/>
  <c r="AD128" i="3" s="1"/>
  <c r="AA128" i="3"/>
  <c r="AA14" i="3"/>
  <c r="Z14" i="3"/>
  <c r="AD14" i="3" s="1"/>
  <c r="AA139" i="3"/>
  <c r="Z139" i="3"/>
  <c r="AD139" i="3" s="1"/>
  <c r="AA83" i="3"/>
  <c r="Z83" i="3"/>
  <c r="AD83" i="3" s="1"/>
  <c r="Z146" i="3"/>
  <c r="AD146" i="3" s="1"/>
  <c r="AA146" i="3"/>
  <c r="Z126" i="3"/>
  <c r="AD126" i="3" s="1"/>
  <c r="AA126" i="3"/>
  <c r="Z133" i="3"/>
  <c r="AD133" i="3" s="1"/>
  <c r="AA133" i="3"/>
  <c r="Z132" i="3"/>
  <c r="AD132" i="3" s="1"/>
  <c r="AA132" i="3"/>
  <c r="Z105" i="3"/>
  <c r="AD105" i="3" s="1"/>
  <c r="AA105" i="3"/>
  <c r="Z115" i="3"/>
  <c r="AD115" i="3" s="1"/>
  <c r="AA115" i="3"/>
  <c r="Z38" i="3"/>
  <c r="AD38" i="3" s="1"/>
  <c r="AA38" i="3"/>
  <c r="AA140" i="3"/>
  <c r="Z140" i="3"/>
  <c r="AD140" i="3" s="1"/>
  <c r="Z130" i="3"/>
  <c r="AD130" i="3" s="1"/>
  <c r="AA130" i="3"/>
  <c r="AA26" i="3"/>
  <c r="Y27" i="3" s="1"/>
  <c r="Z26" i="3"/>
  <c r="AD26" i="3" s="1"/>
  <c r="AC37" i="3"/>
  <c r="AB37" i="3" s="1"/>
  <c r="AB36" i="3"/>
  <c r="Z98" i="3"/>
  <c r="AD98" i="3" s="1"/>
  <c r="AA98" i="3"/>
  <c r="AD43" i="3"/>
  <c r="Z40" i="3"/>
  <c r="AD40" i="3" s="1"/>
  <c r="AA40" i="3"/>
  <c r="AA42" i="3"/>
  <c r="Z42" i="3"/>
  <c r="AD42" i="3" s="1"/>
  <c r="Z20" i="3"/>
  <c r="AD20" i="3" s="1"/>
  <c r="AA20" i="3"/>
  <c r="AD88" i="3"/>
  <c r="Z101" i="3"/>
  <c r="AD101" i="3" s="1"/>
  <c r="AA101" i="3"/>
  <c r="Z155" i="3"/>
  <c r="AD155" i="3" s="1"/>
  <c r="AA155" i="3"/>
  <c r="AA84" i="3"/>
  <c r="Z84" i="3"/>
  <c r="AD84" i="3" s="1"/>
  <c r="AD95" i="3"/>
  <c r="AA7" i="3"/>
  <c r="Y8" i="3" s="1"/>
  <c r="Z7" i="3"/>
  <c r="AD7" i="3" s="1"/>
  <c r="Z97" i="3"/>
  <c r="AD97" i="3" s="1"/>
  <c r="AA97" i="3"/>
  <c r="Z102" i="3"/>
  <c r="AD102" i="3" s="1"/>
  <c r="AA102" i="3"/>
  <c r="AD22" i="3"/>
  <c r="AD131" i="3"/>
  <c r="AA142" i="3"/>
  <c r="Z142" i="3"/>
  <c r="AD142" i="3" s="1"/>
  <c r="AD114" i="3"/>
  <c r="Z129" i="3"/>
  <c r="AD129" i="3" s="1"/>
  <c r="AA129" i="3"/>
  <c r="AB48" i="3"/>
  <c r="AC49" i="3"/>
  <c r="AA144" i="3"/>
  <c r="Z144" i="3"/>
  <c r="AD144" i="3" s="1"/>
  <c r="AA56" i="3"/>
  <c r="Y57" i="3" s="1"/>
  <c r="Z56" i="3"/>
  <c r="Z107" i="3"/>
  <c r="AD107" i="3" s="1"/>
  <c r="AA107" i="3"/>
  <c r="Z112" i="3"/>
  <c r="AD112" i="3" s="1"/>
  <c r="AA112" i="3"/>
  <c r="AA36" i="3"/>
  <c r="Y37" i="3" s="1"/>
  <c r="Z36" i="3"/>
  <c r="AD36" i="3" s="1"/>
  <c r="Z154" i="3"/>
  <c r="AD154" i="3" s="1"/>
  <c r="AA154" i="3"/>
  <c r="AA136" i="3"/>
  <c r="Z136" i="3"/>
  <c r="AD136" i="3" s="1"/>
  <c r="AA81" i="3"/>
  <c r="Z81" i="3"/>
  <c r="AD81" i="3" s="1"/>
  <c r="AA10" i="3"/>
  <c r="Z10" i="3"/>
  <c r="AD10" i="3" s="1"/>
  <c r="AA143" i="3"/>
  <c r="Z143" i="3"/>
  <c r="AD143" i="3" s="1"/>
  <c r="Z153" i="3"/>
  <c r="AD153" i="3" s="1"/>
  <c r="AA153" i="3"/>
  <c r="Z147" i="3"/>
  <c r="AD147" i="3" s="1"/>
  <c r="AA147" i="3"/>
  <c r="Z151" i="3"/>
  <c r="AD151" i="3" s="1"/>
  <c r="AA151" i="3"/>
  <c r="AA87" i="3"/>
  <c r="Z87" i="3"/>
  <c r="AD87" i="3" s="1"/>
  <c r="Z44" i="3"/>
  <c r="AD44" i="3" s="1"/>
  <c r="AA44" i="3"/>
  <c r="AD12" i="3"/>
  <c r="AA94" i="3"/>
  <c r="Z94" i="3"/>
  <c r="AD94" i="3" s="1"/>
  <c r="AA11" i="3"/>
  <c r="Z11" i="3"/>
  <c r="AD11" i="3" s="1"/>
  <c r="AA76" i="3"/>
  <c r="Y77" i="3" s="1"/>
  <c r="Z76" i="3"/>
  <c r="AD76" i="3" s="1"/>
  <c r="AA91" i="3"/>
  <c r="Z91" i="3"/>
  <c r="AD91" i="3" s="1"/>
  <c r="AA93" i="3"/>
  <c r="Z93" i="3"/>
  <c r="AD93" i="3" s="1"/>
  <c r="AC77" i="3"/>
  <c r="AB67" i="3"/>
  <c r="AC68" i="3"/>
  <c r="Z27" i="3" l="1"/>
  <c r="AD27" i="3" s="1"/>
  <c r="AA27" i="3"/>
  <c r="Y28" i="3" s="1"/>
  <c r="AC69" i="3"/>
  <c r="AB69" i="3" s="1"/>
  <c r="AB68" i="3"/>
  <c r="AA77" i="3"/>
  <c r="Y78" i="3" s="1"/>
  <c r="Z77" i="3"/>
  <c r="AD77" i="3" s="1"/>
  <c r="AD56" i="3"/>
  <c r="AB57" i="3"/>
  <c r="AC58" i="3"/>
  <c r="Y48" i="3"/>
  <c r="Y49" i="3"/>
  <c r="Z57" i="3"/>
  <c r="AA57" i="3"/>
  <c r="Y58" i="3" s="1"/>
  <c r="Z8" i="3"/>
  <c r="AA8" i="3"/>
  <c r="Y9" i="3" s="1"/>
  <c r="AB8" i="3"/>
  <c r="AC9" i="3"/>
  <c r="AB9" i="3" s="1"/>
  <c r="AB77" i="3"/>
  <c r="AC78" i="3"/>
  <c r="Z37" i="3"/>
  <c r="AD37" i="3" s="1"/>
  <c r="AA37" i="3"/>
  <c r="Z67" i="3"/>
  <c r="AD67" i="3" s="1"/>
  <c r="AA67" i="3"/>
  <c r="Y68" i="3" s="1"/>
  <c r="AB49" i="3"/>
  <c r="AC50" i="3"/>
  <c r="AB50" i="3" s="1"/>
  <c r="AA18" i="3"/>
  <c r="Z18" i="3"/>
  <c r="AD18" i="3" s="1"/>
  <c r="Z68" i="3" l="1"/>
  <c r="AD68" i="3" s="1"/>
  <c r="AA68" i="3"/>
  <c r="Y69" i="3" s="1"/>
  <c r="AA58" i="3"/>
  <c r="Y59" i="3" s="1"/>
  <c r="Z58" i="3"/>
  <c r="AA78" i="3"/>
  <c r="Y79" i="3" s="1"/>
  <c r="Z78" i="3"/>
  <c r="AD78" i="3" s="1"/>
  <c r="Z9" i="3"/>
  <c r="AD9" i="3" s="1"/>
  <c r="AA9" i="3"/>
  <c r="AD57" i="3"/>
  <c r="AA49" i="3"/>
  <c r="Y50" i="3" s="1"/>
  <c r="Z49" i="3"/>
  <c r="AD49" i="3" s="1"/>
  <c r="AD8" i="3"/>
  <c r="AB78" i="3"/>
  <c r="AC79" i="3"/>
  <c r="AB79" i="3" s="1"/>
  <c r="AA48" i="3"/>
  <c r="Z48" i="3"/>
  <c r="AD48" i="3" s="1"/>
  <c r="AA28" i="3"/>
  <c r="Y29" i="3" s="1"/>
  <c r="Z28" i="3"/>
  <c r="AD28" i="3" s="1"/>
  <c r="AB58" i="3"/>
  <c r="AC59" i="3"/>
  <c r="AA79" i="3" l="1"/>
  <c r="Z79" i="3"/>
  <c r="AD79" i="3" s="1"/>
  <c r="AB59" i="3"/>
  <c r="AC60" i="3"/>
  <c r="AD58" i="3"/>
  <c r="Z59" i="3"/>
  <c r="AD59" i="3" s="1"/>
  <c r="AA59" i="3"/>
  <c r="Y60" i="3" s="1"/>
  <c r="AA50" i="3"/>
  <c r="Z50" i="3"/>
  <c r="AD50" i="3" s="1"/>
  <c r="Z69" i="3"/>
  <c r="AD69" i="3" s="1"/>
  <c r="AA69" i="3"/>
  <c r="AA29" i="3"/>
  <c r="Z29" i="3"/>
  <c r="AD29" i="3" s="1"/>
  <c r="AA60" i="3" l="1"/>
  <c r="Y61" i="3" s="1"/>
  <c r="Z60" i="3"/>
  <c r="AC61" i="3"/>
  <c r="AB61" i="3" s="1"/>
  <c r="AB60" i="3"/>
  <c r="AD60" i="3" l="1"/>
  <c r="AA61" i="3"/>
  <c r="Z61" i="3"/>
  <c r="AD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6" authorId="0" shapeId="0" xr:uid="{00000000-0006-0000-0200-000003000000}">
      <text>
        <r>
          <rPr>
            <sz val="11"/>
            <color theme="1"/>
            <rFont val="Calibri"/>
            <scheme val="minor"/>
          </rPr>
          <t>======
ID#AAABbrougQE
Carolina Álvarez Sierra    (2023-03-22 15:27:35)
12 meses al año</t>
        </r>
      </text>
    </comment>
    <comment ref="G76" authorId="0" shapeId="0" xr:uid="{00000000-0006-0000-0200-000001000000}">
      <text>
        <r>
          <rPr>
            <sz val="11"/>
            <color theme="1"/>
            <rFont val="Calibri"/>
            <scheme val="minor"/>
          </rPr>
          <t>======
ID#AAABbrougQI
pc    (2023-03-24 15:44:54)
6 documentos maestros en promedio al año</t>
        </r>
      </text>
    </comment>
    <comment ref="G86" authorId="0" shapeId="0" xr:uid="{00000000-0006-0000-0200-000002000000}">
      <text>
        <r>
          <rPr>
            <sz val="11"/>
            <color theme="1"/>
            <rFont val="Calibri"/>
            <scheme val="minor"/>
          </rPr>
          <t>======
ID#AAABbrougQA
Carolina Álvarez Sierra    (2023-03-22 19:04:52)
6 vacantes</t>
        </r>
      </text>
    </comment>
  </commentList>
  <extLst>
    <ext xmlns:r="http://schemas.openxmlformats.org/officeDocument/2006/relationships" uri="GoogleSheetsCustomDataVersion2">
      <go:sheetsCustomData xmlns:go="http://customooxmlschemas.google.com/" r:id="rId1" roundtripDataSignature="AMtx7mjRVIaD2OUVqjDLYKCZ10M6oHhffg=="/>
    </ext>
  </extLst>
</comments>
</file>

<file path=xl/sharedStrings.xml><?xml version="1.0" encoding="utf-8"?>
<sst xmlns="http://schemas.openxmlformats.org/spreadsheetml/2006/main" count="829" uniqueCount="470">
  <si>
    <t>Tipo de riesgo</t>
  </si>
  <si>
    <t>Gestión</t>
  </si>
  <si>
    <t>Corrupción</t>
  </si>
  <si>
    <t>Seguridad de la Información</t>
  </si>
  <si>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</si>
  <si>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</si>
  <si>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</si>
  <si>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</si>
  <si>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</si>
  <si>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</si>
  <si>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</si>
  <si>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</si>
  <si>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</si>
  <si>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</si>
  <si>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</si>
  <si>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</si>
  <si>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</si>
  <si>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</si>
  <si>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</si>
  <si>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</si>
  <si>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</si>
  <si>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</si>
  <si>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</si>
  <si>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</si>
  <si>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</si>
  <si>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</si>
  <si>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</si>
  <si>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</si>
  <si>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</si>
  <si>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</si>
  <si>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</si>
  <si>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</si>
  <si>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</si>
  <si>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</si>
  <si>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</si>
  <si>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</si>
  <si>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</si>
  <si>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</si>
  <si>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</si>
  <si>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</si>
  <si>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</si>
  <si>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</si>
  <si>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</si>
  <si>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</si>
  <si>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</si>
  <si>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</si>
  <si>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</si>
  <si>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</si>
  <si>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</si>
  <si>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</si>
  <si>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</si>
  <si>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</si>
  <si>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</si>
  <si>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</si>
  <si>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</si>
  <si>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</si>
  <si>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</si>
  <si>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</si>
  <si>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</si>
  <si>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</si>
  <si>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</si>
  <si>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</si>
  <si>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</si>
  <si>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</si>
  <si>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</si>
  <si>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</si>
  <si>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</si>
  <si>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</si>
  <si>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</si>
  <si>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</si>
  <si>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</si>
  <si>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</si>
  <si>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</si>
  <si>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</si>
  <si>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</si>
  <si>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</si>
  <si>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</si>
  <si>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</si>
  <si>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</si>
  <si>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</si>
  <si>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</si>
  <si>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</si>
  <si>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</si>
  <si>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</si>
  <si>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</si>
  <si>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</si>
  <si>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</si>
  <si>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</si>
  <si>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</si>
  <si>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</si>
  <si>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</si>
  <si>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</si>
  <si>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</si>
  <si>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</si>
  <si>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</si>
  <si>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</si>
  <si>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</si>
  <si>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</si>
  <si>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</si>
  <si>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</si>
  <si>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</si>
  <si>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</si>
  <si>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</si>
  <si>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</si>
  <si>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</si>
  <si>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</si>
  <si>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 Mayo 2024</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</si>
  <si>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</si>
  <si>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</si>
  <si>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</si>
  <si>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</si>
  <si>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</si>
  <si>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</si>
  <si>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UNA a CINCO pregunta(s) genera un impacto moderado</t>
  </si>
  <si>
    <t>El equipo de Gestión Jurídica establece una cláusula de confidencialidad y de propiedad intelectual en los estudios previos del contrato y minuta de contratación</t>
  </si>
  <si>
    <t xml:space="preserve">Profesional especializado de Gestión Jurídica - Secretaría General
</t>
  </si>
  <si>
    <t>Preventivo</t>
  </si>
  <si>
    <t>Manual</t>
  </si>
  <si>
    <t>Sin Documentar</t>
  </si>
  <si>
    <t>Aleatoria</t>
  </si>
  <si>
    <t>Con Registro</t>
  </si>
  <si>
    <t>Reducir (mitigar)</t>
  </si>
  <si>
    <t>El equipo de Gestión Jurídica, en conjunto con el equipo de Contratación de la IU.Digital,  implementan actualmente una Cláusula de Confidencialidad y Propiedad Intelectual en los estudios previos contractuales , por tanto, en lo concerniente a la minuta del contrato se cuenta con cláusula de propiedad intelectual; es importante señalar que el estudio previo forma parte integral de la minuta del contrato.</t>
  </si>
  <si>
    <t>https://drive.google.com/drive/folders/1BGTe3L3ZDiKNWOQZ8PzpUWy0TZz66oB_</t>
  </si>
  <si>
    <t>Las minutas del contrato cargadas contienen una cláusula relativa a la propiedad intelectual.</t>
  </si>
  <si>
    <t xml:space="preserve">Solicitar a la área de Recursos Humanos la capacitación anual en los temas de propiedad intelectual y uso adecuado de la información. </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</si>
  <si>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t>
  </si>
  <si>
    <t>https://drive.google.com/drive/folders/1kFOxS7l_KmdKth6ydL2RjQfVDhht3xcs</t>
  </si>
  <si>
    <t>En el cronograma del Plan Institucional de Capacitación se encuentra programada una capacitación anual en temas de propiedad intelectual y uso adecuado de la información.</t>
  </si>
  <si>
    <t>La Oficina Asesora de Auditoría Interna Verificó que el proceso de Gestión Jurídica de la IU. DIGITAL, aportó como evidencia el correo enviado a Gestión Humana el día 3 de abril del 2025, sobre la capacitación y que se encuentra incluida en el Plan Anual Institucional de Capacitación Institucional sobre Propiedad Intelectual.</t>
  </si>
  <si>
    <t>El equipo de Gestión Contractual revisa y filtra anualmente de manera adecuada la información rendida en gestión transparente</t>
  </si>
  <si>
    <t>Profesional especializado de Gestión Contractual - Secretaría General</t>
  </si>
  <si>
    <t>Continua</t>
  </si>
  <si>
    <t>El equipo de Contratación rinde de manera oportuna los diferentes procesos contractuales en la plataforma asignada por la Contraloría General de Antioquia - Gestión Trasparente</t>
  </si>
  <si>
    <t>https://drive.google.com/drive/folders/1wQaQeaGp1i-hYAxhkcCsgV7mD7CZJWd0</t>
  </si>
  <si>
    <t>Se evidencia el listado de contratos rendidos en la plataforma asignada por la Contraloría General de Antioquia – Gestión Transparente.</t>
  </si>
  <si>
    <t>La Oficina Asesora de Auditoría Interna se Cercioró sobre el reporte del pantallazo realizado desde la Plataforma de Gestión Transparente de la Contraloría General de Antioquia-CGA, realizado el día 7 de abril de 2025.</t>
  </si>
  <si>
    <t>Expedición de actos administrativos</t>
  </si>
  <si>
    <t>Alteración del Acto Administrativo, con fines de favorecimiento propio o de terceros.</t>
  </si>
  <si>
    <t>Riesgo reputacional, detrimento patrimonial, daño antijurídico, sanciones penales, administrativas, fiscales y disciplinarias</t>
  </si>
  <si>
    <t>Posibilidad de afectación de la imagen institucional, por alteración del Acto Administrativo, con fines de favorecimiento propio o de terceros.</t>
  </si>
  <si>
    <t>Responder afirmativamente de SEIS a ONCE pregunta(s) genera un impacto mayor</t>
  </si>
  <si>
    <t>El equipo de Gestión Jurídica aprueba y radica todos los Actos Administrativos que expide la Institución a través del sistema de información de Gestión Positiva – G+</t>
  </si>
  <si>
    <t>Documentado</t>
  </si>
  <si>
    <t xml:space="preserve"> La dependencia que requiere la expedición del Acto Administrativo, la solicita por medio de un formulario de Google Forms, el cual es enviado al área jurídica para la pertinente creación del acto, una vez se  gestiona dicha solicitud, se procede con la respectiva revisión, aprobación jurídica y posterior radicación de cada documento a través del sistema G+</t>
  </si>
  <si>
    <t>https://drive.google.com/drive/folders/1-IEYJY1VJ0pBVD2rYbp_OTXp4elGRj64</t>
  </si>
  <si>
    <t>Se cuenta con la información y las evidencias que respaldan la aprobación y radicación de los actos administrativos expedidos por la Institución a través del sistema de información Gestión Positiva – G+.</t>
  </si>
  <si>
    <t>La Oficina Asesora de Auditoría  interna Constató los soportes con el Normograma Institucional en Excel, pantallazo del Sistema de Información G+ sobre  el flujo de información de los Actos Administrativos que se  expiden en la IU. DIGITAL..</t>
  </si>
  <si>
    <t xml:space="preserve">Solicitar a la área de Recursos Humanos la capacitación anual en los temas de la ley 1952 de 2019 “Código General Disciplinario” </t>
  </si>
  <si>
    <r>
      <rPr>
        <sz val="11"/>
        <color theme="1"/>
        <rFont val="Calibri"/>
      </rPr>
      <t>Las capacitaciones en "</t>
    </r>
    <r>
      <rPr>
        <i/>
        <sz val="11"/>
        <color theme="1"/>
        <rFont val="Calibri"/>
      </rPr>
      <t>Código General Disciplinario"</t>
    </r>
    <r>
      <rPr>
        <sz val="11"/>
        <color theme="1"/>
        <rFont val="Calibri"/>
      </rPr>
      <t xml:space="preserve"> se tienen planeadas desde el Plan de Capacitaciones Anual de la IU.Digital. </t>
    </r>
  </si>
  <si>
    <t>https://drive.google.com/drive/folders/1IT-MGEMIMhKxGgk19dbv4KsHjjpLz6dt</t>
  </si>
  <si>
    <t xml:space="preserve">La Oficina Asesora de Auditoría  interna Comprobó  que el día 3 de abril de 2025,  se envió correo a Gestión Humana, solicitando la  capacitación en el tema de la ley 1952 de 2019 Código General Disciplinario que se encuentra incluida en el Plan Institucional de Capacitación - PIC 2025
</t>
  </si>
  <si>
    <t>El Director de Tecnología asigna roles y perfiles para el manejo de los sistemas de información</t>
  </si>
  <si>
    <t xml:space="preserve">Director de Tecnología </t>
  </si>
  <si>
    <t>La asignación de roles y perfiles a los usuarios de los sistemas de información está respaldada por la Política de Roles y Perfiles de la Institución, la cual establece los elementos fundamentales para su implementación. Esta política se complementa con los modelos de niveles de acceso definidos en cada una de las plataformas, los cuales detallan los permisos y alcances correspondientes según el tipo de usuario.</t>
  </si>
  <si>
    <t xml:space="preserve">https://drive.google.com/drive/folders/1tPnQ-vYkVSqiIQK8djfJJaHRY2qIMgrF
</t>
  </si>
  <si>
    <t>Como evidencia, se dispone de la política vigente y de un informe actualizado con los usuarios, roles y perfiles asignados. En consecuencia, se concluye que el control cumple, al estar implementado con soporte normativo y evidencia verificable.</t>
  </si>
  <si>
    <t>La Oficina Asesora de Auditoría Interna verificó e cuenta con la RESOLUCIÓN RECTORAL No. 202402462 24 días del mes de Octubre de 2024. “Por la cual se adopta la Política de Roles y Perfiles de la Institución Universitaria Digital de Antioquia - IU. Digital de Antioquia”.
Igualmente, sobre el informe de los Usuarios sobre el cual se le asigna roles y permisos en las plataformas institucionales.</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</si>
  <si>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</si>
  <si>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</si>
  <si>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</si>
  <si>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</si>
  <si>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</si>
  <si>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Gestión Contractual aplica cada uno de los pasos del procedimiento contractual</t>
  </si>
  <si>
    <t>Sin Registro</t>
  </si>
  <si>
    <t>El procedimiento de contratación se encuentra registrado en la plataforma G+,  el desarrollo del proceso contractual se ejecuta conforme a las etapas definidas en el procedimiento</t>
  </si>
  <si>
    <t>https://drive.google.com/drive/folders/1VdsTTo1CEVWN6tPKUpusNXeuxSmgzz7t</t>
  </si>
  <si>
    <t>Se presenta el procedimiento para el proceso contractual, junto con un pantallazo que evidencia su correcta aplicación.</t>
  </si>
  <si>
    <t>La Oficina Asesora de Auditoría Interna constató que el proceso de Contratación de la Secretaría General, cuenta con el Manual de Contratación expedido mediante Resolución Rectoral 124 de agosto de 2019. Asimismo, cuenta con el procedimiento de Contratación de Bienes, Obras y Servicios con Código: GJP001 versión No. 3 de octubre de 2022  y la Lista de Chequeo de los documentos que se necesitan para el proceso contractual.</t>
  </si>
  <si>
    <t xml:space="preserve">Realizar capacitación anual de la ley 1952 de 2019 “Código General Disciplinario” </t>
  </si>
  <si>
    <t>Directora de Recursos Humanos</t>
  </si>
  <si>
    <t>Se tiene programada realizar capacitación anual de la ley 1952 de 2019 “Código General Disciplinario” en el marco del Plan Institucional de Capacitaciones.</t>
  </si>
  <si>
    <r>
      <rPr>
        <u/>
        <sz val="11"/>
        <color rgb="FF1155CC"/>
        <rFont val="Calibri"/>
      </rPr>
      <t>https://docs.google.com/document/d/1sLGntY8m24zkdL1brO6dlE4l2NNRwCrR/edit?usp=sharing&amp;ouid=111045306671109538529&amp;rtpof=true&amp;sd=true</t>
    </r>
  </si>
  <si>
    <t xml:space="preserve">Durante este trimestre no se evidencia la realización de la capacitación; sin embargo, esta se encuentra programada en el PIC. </t>
  </si>
  <si>
    <t xml:space="preserve">La Oficina Asesora de Auditoría  Interna se cercioró que durante el primer cuatrimestre del 2025, no se ha realizado la capacitación. Sin embargo, se encuentra programado en el Cronograma Plan Anual Institucional de Capacitación 2025. </t>
  </si>
  <si>
    <t>El equipo de Gestión Contractual realiza revisión jurídica del estudio previo vs la documentación aportada en la etapa precontractual.</t>
  </si>
  <si>
    <t>El equipo de contratación revisa  los diferentes procesos que ingresan a la Institución, en cumplimiento de los protocolos establecidos y utilizando las listas de chequeo  específicas para cada tipo de proceso.</t>
  </si>
  <si>
    <t>https://drive.google.com/drive/folders/1GiFiAAk7XbVZN9WlFKlhOkAH-cTHUXuT</t>
  </si>
  <si>
    <t>Se evidencian listas de chequeo en las que se revisa la documentación entregada en la etapa precontractual.</t>
  </si>
  <si>
    <t>La Oficina Asesora de Auditoría Interna comprobó que el proceso de Contratación y de Secretaría General cuenta con la lista de chequeo que se encuentra en el sistema información G+ para el cumplimiento del Manual de Contratación que se lleva a cabo en la IU. DIGITAL en todas las etapas del proceso contractual (precontractual, contractual y postcontractual) confrontando con la lista de chequeo lo cual permite la validación de la información.</t>
  </si>
  <si>
    <t>El equipo de Gestión Jurídica realiza campaña anual preventiva en materia de conflicto de intereses</t>
  </si>
  <si>
    <t xml:space="preserve">Esta actividad se realiza de manera anual, por tanto, el Equipo de la Dirección Jurídica tiene planeado desarrollarla en el segundo semestre del 2025. </t>
  </si>
  <si>
    <t>Esta actividad se realiza de manera anual; por tanto, el equipo de la Dirección Jurídica tiene previsto desarrollarla en el segundo semestre de 2025.</t>
  </si>
  <si>
    <t>Esta actividad se encuentra planeada para segundo semestre del 2025.</t>
  </si>
  <si>
    <t>Elaboración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</si>
  <si>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</si>
  <si>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</si>
  <si>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</si>
  <si>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</si>
  <si>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El equipo de Gestión Contractual solicita capacitación en los temas de "Código General Disciplinario" y conflicto de intereses.</t>
  </si>
  <si>
    <t>Automático</t>
  </si>
  <si>
    <t>Dentro del Plan Institucional de Capacitaciones - PIC 2025, se encuentran programadas capacitaciones sobre: Código General Disciplinario y conflicto de intereses</t>
  </si>
  <si>
    <t>https://drive.google.com/drive/folders/18JKPLFnlsJAo447ZbLeLvkjMglldEkpZ</t>
  </si>
  <si>
    <t xml:space="preserve">La Oficina Asesora de Auditoría  Interna constató que durante el primer cuatrimestre del 2025, no se ha realizado la capacitación. Sin embargo, se encuentra programado en el Cronograma Plan Anual Institucional de Capacitación 2025. </t>
  </si>
  <si>
    <t>El equipo de Gestión Contractual genera certificado de declaración juramentada de conflicto de intereses para dar paso con el proceso contractual.</t>
  </si>
  <si>
    <t>En el Modelo de Operación por Procesos - MOP, reposa documento nombrado GJ-F-011 Autorización consulta Certificados Persona Natural V06, el cual es un documento que hace parte integral de las diferentes listas de chequeo, en dicho documento se encuentra inmersa la Declaración Juramentada de  conflicto de intereses. Además; en la Hoja de Vida de la función pública tambien se encuentra declaración juramentada de inhabilidad.</t>
  </si>
  <si>
    <t>https://drive.google.com/drive/folders/1xuayHu0vndtPeZu6UMEDvwmSlkd1w2YU</t>
  </si>
  <si>
    <t>Se dispone de certificados de declaración juramentada sobre conflicto de intereses, los cuales permiten dar continuidad al proceso contractual.</t>
  </si>
  <si>
    <t>La Oficina Asesora de Auditoría Interna verificó que la IU. DIGITAL cuenta con RESOLUCIÓN RECTORAL No. 1076, 07 de septiembre de 2022, Por la cual se adopta el Manual de Conflictos de Intereses. 
Asimismo, se evidencia que se cuenta con la Declaración Juramentada y el formato de de Autorización de Consulta de Certificado Persona Natural</t>
  </si>
  <si>
    <t>El equipo de gestión contractual realiza la publicación de los procesos precontractuales, contractuales o postcontractuales en Secop I</t>
  </si>
  <si>
    <t xml:space="preserve">Secretaria General </t>
  </si>
  <si>
    <t>El equipo de contratación realiza la respectiva publicación de los procesos contractuales en la plataforma transacional Secop II</t>
  </si>
  <si>
    <t>https://drive.google.com/drive/folders/1WyCM_j82x0-83Oo8Joh_QWgpFg6Ryeeu</t>
  </si>
  <si>
    <t>Se dispone de la relación de contratos y de los enlaces correspondientes a los procesos precontractuales, contractuales y postcontractuales registrados en SECOP I.</t>
  </si>
  <si>
    <t xml:space="preserve">La Oficina Asesora de Auditoría Interna comprobó sobre el pantallazo de las publicaciones de los contratos celebrados en la plataforma SECOP II </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</si>
  <si>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</si>
  <si>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</si>
  <si>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</si>
  <si>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</si>
  <si>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</si>
  <si>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u/>
        <sz val="11"/>
        <color rgb="FF1155CC"/>
        <rFont val="Calibri"/>
      </rPr>
      <t>https://docs.google.com/document/d/1sLGntY8m24zkdL1brO6dlE4l2NNRwCrR/edit?usp=sharing&amp;ouid=111045306671109538529&amp;rtpof=true&amp;sd=true</t>
    </r>
  </si>
  <si>
    <t>El equipo de Recursos Humanos, orienta en la adopción de la metodología y suministra los instrumentos para la formalización de los acuerdos de gestión y posteriormente los archiva en el sistema de información.</t>
  </si>
  <si>
    <t>Detectivo</t>
  </si>
  <si>
    <t>Reducir (compartir)</t>
  </si>
  <si>
    <t>Se envía comunicación al personal directivo para socializar el nuevo modelo de gerencia pública y los lineamientos de los acuerdos de gestión, con el fin de concertar los objetivos correspondientes a la presente vigencia. Para ello, se incluye:
 1. La Resolución Rectoral No. 202502859 del 1 de abril de 2025.
 2. El documento de apoyo GH-DA-004, que contiene el paso a paso para diligenciar el formato en Excel del nuevo modelo de acuerdos de gestión.
 3. El formato en Excel definido por el Departamento Administrativo de la Función Pública (DAFP) para la concertación de los objetivos a evaluar.
 ¿Deseas que también redacte el cuerpo completo del correo que acompañaría estos documentos?</t>
  </si>
  <si>
    <r>
      <rPr>
        <u/>
        <sz val="11"/>
        <color rgb="FF1155CC"/>
        <rFont val="Calibri"/>
      </rPr>
      <t>https://drive.google.com/drive/folders/1adRPvk1o5ClmI727wA5UicKVG1UjEHaE?usp=sharing</t>
    </r>
  </si>
  <si>
    <t>Se evidencia la remisión de comunicación al personal directivo, orientada a la socialización del nuevo modelo de gerencia pública y de los lineamientos de los acuerdos de gestión, con el propósito de concertar los objetivos de la presente vigencia y sus documentos asociados.</t>
  </si>
  <si>
    <t>La Oficina Asesora de Auditoría Interna evidenció sobre el comunicado vía correo electrónico del 3 de abril de 2025,  con los lineamientos de los Acuerdos de Gestión de Gerencia pública.
Asimismo, para que designen los pares evaluadores de las competencias comunes y directivas en la IU. Digital, para adelantar la concertación de objetivos de la vigencia 2025.
Igualmente,  Adjuntar en dicho correo enviado desde Gestión Humana La Resolución Rectoral No. 202502859 de Abril de 2025; Documento para la Implementación del Modelo de los Acuerdos de Gestión para los Gerentes Públicos de la Función Pública y El Formato de Excel Modelo para la Concertación de Objetivos.</t>
  </si>
  <si>
    <t>El equipo de Planeación suministra la información referente al Plan de Desarrollo y Plan de acción anual a través del seguimiento oportuno de los acuerdos de gestión .</t>
  </si>
  <si>
    <t>Director de Planeación</t>
  </si>
  <si>
    <t>Correctivo</t>
  </si>
  <si>
    <t>Desde la Dirección de Planeación se construyó y llevó para aprobación el Plan de Acción de la vigencia 2025 ante el Comité de Gestión y Desempeño y los diversos planes institucionales que se integran a este. El mismo reposa en el sitio web y es de conocimiento del equipo directivo; allí, se establecen las metas que cada uno de los gerentes públicos deben cumplir. 
Con respecto al seguimiento de los acuerdos de gestión, durante el primer trimestre, se culminó la evaluación de estos mismos para el segundo semestre de la vigencia 2024.</t>
  </si>
  <si>
    <r>
      <rPr>
        <u/>
        <sz val="11"/>
        <color rgb="FF1155CC"/>
        <rFont val="Calibri"/>
      </rPr>
      <t>https://drive.google.com/drive/folders/1zXr7LuJK3JLzFWa5KDEyZ26TIFXTf0e-?usp=drive_link</t>
    </r>
    <r>
      <rPr>
        <u/>
        <sz val="11"/>
        <color rgb="FF000000"/>
        <rFont val="Calibri"/>
      </rPr>
      <t xml:space="preserve"> 
</t>
    </r>
    <r>
      <rPr>
        <u/>
        <sz val="11"/>
        <color rgb="FF1155CC"/>
        <rFont val="Calibri"/>
      </rPr>
      <t>https://drive.google.com/file/d/1HTPjwkfWT-qo1kdeECVRPVuAonQk_mkS/view?usp=drive_link</t>
    </r>
    <r>
      <rPr>
        <u/>
        <sz val="11"/>
        <color rgb="FF000000"/>
        <rFont val="Calibri"/>
      </rPr>
      <t xml:space="preserve"> 
</t>
    </r>
    <r>
      <rPr>
        <u/>
        <sz val="11"/>
        <color rgb="FF1155CC"/>
        <rFont val="Calibri"/>
      </rPr>
      <t>https://drive.google.com/file/d/1NTjYDUyBE8qRTapLrn2g7nyEX6ptVoZV/view?usp=drive_link</t>
    </r>
    <r>
      <rPr>
        <u/>
        <sz val="11"/>
        <color rgb="FF000000"/>
        <rFont val="Calibri"/>
      </rPr>
      <t xml:space="preserve"> </t>
    </r>
  </si>
  <si>
    <t>Se cuenta con la información del Plan de Desarrollo y del Plan de Acción Anual 2025. De igual forma, se dispone de los acuerdos de gestión correspondientes a 2024, y el seguimiento a los acuerdos de la vigencia actual está programado para el próximo trimestre.</t>
  </si>
  <si>
    <t>La Oficina Asesora de Auditoría  interna  verificó que la Dirección de Planeación cuenta con los seguimientos realizados al Plan de Desarrollo Institucional. Además se en cuentra publicado en el Portal WEB Institucional de la vigencia 2024. 
Igualmente, se realizaron los seguimientos de los acuerdos de Gestión del segundo semestre del 2024, por la Dirección de Gestión Humana la información para la calificación y seguimiento de los Acuerdos de Gestión de acuerdo y consistente con  el Plan de Desarrollo.</t>
  </si>
  <si>
    <t>La Directora de Recursos Humanos actualiza el manual de funciones de la Institución cada vez que se requiera.</t>
  </si>
  <si>
    <t>Director Recursos Humanos</t>
  </si>
  <si>
    <t>El Manual de Funciones fue actualizado mediante la Resolución Rectoral No. 202402430 del 16 de octubre de 2024. Para la presente vigencia, no se tienen contempladas modificaciones</t>
  </si>
  <si>
    <r>
      <rPr>
        <u/>
        <sz val="11"/>
        <color rgb="FF1155CC"/>
        <rFont val="Calibri"/>
      </rPr>
      <t>https://docs.google.com/document/d/1Ysic9TH8SxqIE2fNBzcPBuM7mBvjFcip/edit?usp=sharing&amp;ouid=111045306671109538529&amp;rtpof=true&amp;sd=true</t>
    </r>
  </si>
  <si>
    <t>En caso de que el control no se ejecute durante el presente año, será necesario ajustar o modificar el control establecido.</t>
  </si>
  <si>
    <r>
      <rPr>
        <sz val="11"/>
        <color theme="1"/>
        <rFont val="Calibri"/>
      </rPr>
      <t xml:space="preserve">La Oficina Asesora de Auditoría  Interna  evidenció que el soporte de la evidencia que se menciona RESOLUCIÓN RECTORAL No. 998 29 de junio de 2022, NO corresponde a la descrita en la Descripción del Riesgo </t>
    </r>
    <r>
      <rPr>
        <b/>
        <i/>
        <sz val="11"/>
        <color theme="1"/>
        <rFont val="Calibri"/>
      </rPr>
      <t>"Resolución Rectoral No. 202402430 del 16 de octubre de 2024"</t>
    </r>
    <r>
      <rPr>
        <sz val="11"/>
        <color theme="1"/>
        <rFont val="Calibri"/>
      </rPr>
      <t xml:space="preserve">
Por favor, se solicita aclaración del tema sobre el Manual de Funciones de la IU. Digital.</t>
    </r>
  </si>
  <si>
    <t>El equipo de Gestión Juridica, actualiza permanentemente la normatividad aplicable y apoya la actualización del normograma institucional</t>
  </si>
  <si>
    <t xml:space="preserve">La actualización del normograma Interno se realiza de manera periodica a través del sistema de G+ , en cuanto al normograma Externo, si bien la Secretaria General lo actualiza es responsabilidad de cada área informar sobre las normas que se expidan o deroguen en la vigencia que impactan el proceso respectivo, para ello se elevó solicitud mediante correo electrónico a cada una de las áreas en donde se solicita informar oportunamente dichos cambios o actualizaciones normativas; con lo anterior  se revisa la vigencia y pertinencia de las normas contenidas en los Actos Administrativos a expedir . </t>
  </si>
  <si>
    <r>
      <rPr>
        <u/>
        <sz val="11"/>
        <color rgb="FF1155CC"/>
        <rFont val="Calibri"/>
      </rPr>
      <t>https://drive.google.com/drive/folders/1R-_Y2wsOk_4r_Yom-0oLuoXxr9wG8WU3</t>
    </r>
    <r>
      <rPr>
        <sz val="11"/>
        <color theme="1"/>
        <rFont val="Calibri"/>
      </rPr>
      <t xml:space="preserve"> </t>
    </r>
  </si>
  <si>
    <t>Se cuenta con todas las evidencias que respaldan la actualización de la normatividad aplicable y del normograma institucional.</t>
  </si>
  <si>
    <t>La Oficina Asesora de Auditoría  interna Constató que el proceso de Gestión Jurídica de la Secretaría General cuenta con el Normograma Interno con lo actos administrativos expedidos y los cuales son ingresados y publicados al sistema de información G+</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</si>
  <si>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</si>
  <si>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</si>
  <si>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</si>
  <si>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</si>
  <si>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 xml:space="preserve">El profesional especializado de la dirección de Servicios Generales, de manera semestral, capacita al equipo de trabajo en temas relacionados con las responsabilidades que tienen los funcionarios públicos y contratistas en las entidades estatales, asi como, en el apoyo tecnico, elaboración de estudios de mercado y descripción de necesidades precontractuales. </t>
  </si>
  <si>
    <t xml:space="preserve"> Director de Servicios Generales</t>
  </si>
  <si>
    <t>El Profesional Especializado de la Dirección de Servicios Generales, con el apoyo jurídico de los abogados de la dirección, en el marco del Comité Primario realizado periodicamente dentro de la dependencia realizó la capacitación y socialización de los formatos autorizados en la plataforma G+ para el análisis del sector, los cuales serán documentos anexos en los procesos contractuales que se desarrollen. 
 A su vez fortalecer el proceso de supervisión contractual con el acompañamiento técnico requerido.</t>
  </si>
  <si>
    <r>
      <rPr>
        <u/>
        <sz val="11"/>
        <color rgb="FF1155CC"/>
        <rFont val="Calibri"/>
      </rPr>
      <t>https://drive.google.com/drive/u/0/folders/1sihjSoo-3wkftE5eYzST_-ZLkljHOpkt</t>
    </r>
  </si>
  <si>
    <t>Se revisó el listado de asistencia correspondiente a la capacitación realizada. Se observa que no corresponde al formato estandarizado del MOP y que no incluye el tema de la reunión. Se recomienda adjuntar las memorias o la grabación del evento.</t>
  </si>
  <si>
    <t>La Oficina Asesora de Auditoría Interna se cercioró sobre la capacitación que realizó la Dirección de Servicios Generales en  reunión del comité Primario el dia 21 de marzo de 2025 sobre  temas relacionados con las responsabilidades que tienen los funcionarios públicos y contratistas. 
Se evidencia con registro fotográfico y lista de asistencia.
Se recomienda a la dirección de servicios Generales en la lista de asistencia colocar el tema tratado o Asunto o Motivo de la reunión. Asimismo, sobre las memorias o presentación de la capacitación.</t>
  </si>
  <si>
    <t xml:space="preserve">El director de Servicios Generales, revisa permanentemente los documentos que tienen que ver con la etapa precontractual y realiza observaciones en caso de ser necesario. </t>
  </si>
  <si>
    <t>Dentro del componente de contratación el Director de Servicios Generales realiza la revisión previa de los documentos para luego ser radicados ante la dependencia competente.</t>
  </si>
  <si>
    <r>
      <rPr>
        <u/>
        <sz val="11"/>
        <color rgb="FF1155CC"/>
        <rFont val="Calibri"/>
      </rPr>
      <t>https://drive.google.com/drive/u/0/folders/1T7evHTZz02700vhmU02T6i4Quo4sXUgi</t>
    </r>
  </si>
  <si>
    <t>Se identifican correos electrónicos enviados con observaciones correspondientes a la etapa precontractual.</t>
  </si>
  <si>
    <t xml:space="preserve">La Oficina Asesora de Auditoría  interna corroboró que la Dirección de Servicios Generales cuenta con la trazabilidad de correos electrónicos  para la realización de los estudios previos de los procesos de contratación de mantenimiento.
</t>
  </si>
  <si>
    <t>Aceptar</t>
  </si>
  <si>
    <r>
      <rPr>
        <u/>
        <sz val="11"/>
        <color rgb="FF1155CC"/>
        <rFont val="Calibri"/>
      </rPr>
      <t>https://docs.google.com/document/d/1sLGntY8m24zkdL1brO6dlE4l2NNRwCrR/edit?usp=sharing&amp;ouid=111045306671109538529&amp;rtpof=true&amp;sd=true</t>
    </r>
  </si>
  <si>
    <t>El equipo de la Dirección de Tecnología, en cada proceso precontractual, valida las condiciones técnicas y características del producto o servicio con el fin de verificar que se encuentre ajustado a la ley y en caso de ser necesario se realizan las observaciones correspondientes. Producto de esto, se emite un correo con el aval del proceso de contratación cuando sean procesos externos a la Dirección de Tecnología.</t>
  </si>
  <si>
    <t>La Dirección de Tecnología cuenta con personal de apoyo técnico y administrativo, encargado de validar las condiciones técnicas y jurídicas de los procesos precontractuales.
Se presenta evidencia de AVAL, estudios previos requeridos en el proceso de contratación juridica y clausulado del personal administrativo de la Dirección de Tecnología</t>
  </si>
  <si>
    <t>https://drive.google.com/drive/folders/1I0BdZP5xOoaM4FdQWh4xjIWTXyjyAZzo</t>
  </si>
  <si>
    <t>Como soporte, se presenta documentación como estudios previos, conceptos técnicos firmados por el Director de Tecnología y clausulados de los contratistas. Con base en lo anterior, se concluye que el control cumple, ya que se ejecuta según lo previsto y cuenta con evidencia documental que lo respalda.</t>
  </si>
  <si>
    <t>La Oficina Asesora de Auditoría  Interna comprobó  que la Dirección de Tecnología, en cada proceso precontractual emite Concepto Técnico sobre la Contratación y/o mantenimiento de adquisición de tecnología.  con las  condiciones técnicas y características del producto o servicio, y  que se encuentre ajustado a las necesidades de la IU. DIGITAL.
Se soporta con los Conceptos Técnicos Emitidos y los Clausulados contractuales.</t>
  </si>
  <si>
    <t>El Director de Tecnología, solicita el diligenciamiento del acuerdo de confidencialidad a los funcionarios o contratistas de la Dirección de Tecnología , cada vez se realice proceso contractual.</t>
  </si>
  <si>
    <t xml:space="preserve">La Dirección de Tecnología dispone del formato actualizado del Acuerdo de Confidencialidad, el cual debe ser diligenciado y firmado por todo el personal contratista al inicio de cada periodo de ejecución.
</t>
  </si>
  <si>
    <t>https://drive.google.com/drive/folders/1u9xHOtb6SKCzpCpGPiPPhjmgvT4cB3p8</t>
  </si>
  <si>
    <t>Como evidencia, se dispone de los acuerdos firmados. Por tanto, se concluye que el control cumple, ya que se aplica conforme a lo establecido y cuenta con respaldo documental</t>
  </si>
  <si>
    <t>La Oficina Asesora de Auditoría  Interna constató sobre la existencia del formato Modelo de la Declaración de Confidencialidad y Compromiso Con la Seguridad de la Información y los mismos se encuentran diligenciados y firmados por los contratistas.</t>
  </si>
  <si>
    <t>El equipo de Gestión Contractual, realiza revisión jurídica del estudio previo vs la documentación aportada en la etapa precontractual.</t>
  </si>
  <si>
    <t>https://drive.google.com/drive/folders/1E3wNaYsj-ZPddz6ostw7gxFoiJT9TT5t</t>
  </si>
  <si>
    <t>Se dispone de listas de chequeo para la revisión jurídica del estudio previo vs la documentación aportada durante la etapa precontractual.</t>
  </si>
  <si>
    <t xml:space="preserve">La Oficina Asesora de Auditoría  Interna Comprobó los formatos de lista de chequeo de la documentación aportada en la etapa precontractual de los procesos de licitación  pública, concurso de méritos, contratación directa, convenios de mínima cuantía, selección abreviada. Dando así cumplimiento a la mitigación del control.
</t>
  </si>
  <si>
    <t>Verificación de los documentos de selección</t>
  </si>
  <si>
    <t>Inadecuada revisión de los documentos de inscripción / Admisión a los cupos ofertados sin cumplir los requisitos /
 Errores en las Matriculas o registro de novedades académicas / Graduación de estudiantes sin el lleno de requisitos</t>
  </si>
  <si>
    <t>Afectación reputacional por mala verificación en los documentos de inscripción / Falta de equidad y participación de los aspirantes por admisiones incorrectas / Reprocesos en las matriculas y perjuicio a los estudiantes por mal registro de novedades académicas / Sanciones administrativas por expedir títulos sin cumplir con los requisitos</t>
  </si>
  <si>
    <t>Posibilidad de suplantación de requisitos del estudiante o alteración de novedades académicas para beneficio propio o de un tercero</t>
  </si>
  <si>
    <t>El equipo de Admisiones y Registro, en cada semestre y de acuerdo con las fechas establecidas por calendario académico, gestiona la publicación de las guías de inscripción para captar la información y revisa los documentos cargados en la plataforma administrativa por parte de los aspirantes, son de carácter obligatorio: identificación, título de bachiller o profesional según el nivel de formación, resultados Saber 11.</t>
  </si>
  <si>
    <t xml:space="preserve">Coordinadora de Registro y Control  </t>
  </si>
  <si>
    <t>Para el 2025-2, las inscripciones iniciaron el 19 de marzo de 2025 (primer tristre del año) y fueron publicadas las guías de inscripción de pregrado y posgrado, con la aprobación del Consejo Académico.
 En la revisión de documentos se tomo el corte de 3.111 registros, de los cuales sean revisado el 30%, además se mejoró el consolidado para que el Equipo de Admisiones trabajará de manera compartida a través de One drive.</t>
  </si>
  <si>
    <r>
      <rPr>
        <u/>
        <sz val="11"/>
        <color rgb="FF1155CC"/>
        <rFont val="Calibri"/>
      </rPr>
      <t>https://drive.google.com/drive/u/0/folders/1cTKVDDuhB0HvvWM8de8qUQc_x0xKepMC</t>
    </r>
  </si>
  <si>
    <t xml:space="preserve">Se cuenta con guías de inscripción, las cuales se tomaron como borrador para ser enviadas a Comunicaciones y ser publicadas en la pagina web institucional. </t>
  </si>
  <si>
    <t>La Oficina Asesora de Auditoría  Interna  constató que existen para la vigencia 2025, Guías de Inscripción para la validación de la documentación de los aspirantes.
Asimismo, se evidencia pantallazo que se envió a comunicaciones  para ser publicado en la página WEB Institucional.</t>
  </si>
  <si>
    <t>Se identifica los aspirantes que cumplen los requisitos y se prioriza los mejores puntajes de acuerdo con la oferta académica para asignar los cupos y continuar con la admisión.</t>
  </si>
  <si>
    <t>De acuerdo con el calendario del 2025-2, las inscripciones terminan el 26 de mayo de 2025, por lo cual no se ha pasado aspirantes a los demás filtros de selección. En la actualidad solo cumplen 780 personas con los documentos y en en el próximo trimestre se activará el primer corte para hacer el curso Quiero. 
 Aun así se demuestra que se publico la lista definitiva de admitidos del 2025-1 que iniciaron clases el 10 de febrero de 2025.</t>
  </si>
  <si>
    <r>
      <rPr>
        <u/>
        <sz val="11"/>
        <color rgb="FF1155CC"/>
        <rFont val="Calibri"/>
      </rPr>
      <t>https://drive.google.com/drive/u/0/folders/1cYd_YnOL-37iuz3xXleYYqYdCcrVIG_F</t>
    </r>
  </si>
  <si>
    <t>Se presenta la lista de admitidos para el periodo 2025-1, y se realiza el monitoreo de la entrega completa de documentos como criterio para la asignación de cupos y la continuación del proceso de admisión.</t>
  </si>
  <si>
    <t>La Oficina Asesora de Auditoría  Interna se cercioró sobre la existencia de la lista de admitidos de la vigencia 2025-1.
Asimismo, como la auditoría realizada desde el proceso de Registro, Admisión y Control de por programa de los aspirantes.</t>
  </si>
  <si>
    <t>Configuración del sistema para el proceso de matriculas y realizar capacitaciones al personal , con el fin de evitar acciones inadecuadas u omisión por falta de conocimiento</t>
  </si>
  <si>
    <t>Los estudiantes del 2025-1 fueron matriculados desde diciembre de 2024, completandose una población de 11,764 estudiantes y el 2025-2 será configurado después de junio.
 Se ha realizado capacitaciones al personal de Admisiones y otras áreas para trasmitir el conocimiento.</t>
  </si>
  <si>
    <r>
      <rPr>
        <u/>
        <sz val="11"/>
        <color rgb="FF1155CC"/>
        <rFont val="Calibri"/>
      </rPr>
      <t>https://drive.google.com/drive/u/0/folders/1cY9UyDNFxj2-QbNyU1f2Biwunb8s5J4M</t>
    </r>
  </si>
  <si>
    <t>Se evidencia el documento de caracterización de la población como insumo para la parametrización del proceso de matrículas, junto con las grabaciones de las capacitaciones dirigidas al personal.</t>
  </si>
  <si>
    <t xml:space="preserve">La Oficina Asesora de Auditoría  Interna se cercioró sobre la existencia del documento de la población caracterizada matriculados para la vigencia 2025-1.
Se cuenta también con grabaciones con las capacitaciones al personal de Admisiones. </t>
  </si>
  <si>
    <t>El equipo de Admisiones y Registro, verifica los requisitos de graduación, el cumplimiento del plan de estudios y la expedición de los títulos académicos</t>
  </si>
  <si>
    <t>En el primer trimestre se llevo a cabo los grados publicos del 2025-1, donde se graduaron 405 personas que cumplieron con los paz y salvos internos y demás requisitos academicos.</t>
  </si>
  <si>
    <r>
      <rPr>
        <u/>
        <sz val="11"/>
        <color rgb="FF1155CC"/>
        <rFont val="Calibri"/>
      </rPr>
      <t>https://drive.google.com/drive/u/0/folders/1cWs25FQI_PsjKBeqsW8TJKKKeJPa2d7s</t>
    </r>
  </si>
  <si>
    <t>Se constata que se realiza la verificación de los requisitos de graduación, el cumplimiento del plan de estudios y la expedición de los títulos académicos, a través del listado cargado titulado 'Control de grados, solicitudes y paz y salvos 100%'</t>
  </si>
  <si>
    <t>La Oficina Asesora de Auditoría  Interna evidenció el documento cuadro de control de grados en Excel  de las solicitudes de paz y salvo para la gestión de los próximos graduandos. 
Asimismo, se cuenta con las resoluciones Rectorales por la cual se autoriza el otorgamiento de títulos académicos en grados a los estudiantes.</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</si>
  <si>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</si>
  <si>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</si>
  <si>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</si>
  <si>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</si>
  <si>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que condensa las condiciones de calidad de los programas, a través de software especializado con el que cuenta la institución por medio del sistema de Biblioteca o quién haga sus veces.</t>
  </si>
  <si>
    <t xml:space="preserve">Decanos de Programa
Directora de Calidad de Académica </t>
  </si>
  <si>
    <t>​Para el avance del trimestre 2025, no se han desarrollado documentos maestros o demás documentos que soporten las condiciones de calidad, se está en la construcción de nuevos programas pero a la fecha ninguno de ellos se han concluído, para este indicador no se presentan evidencias.</t>
  </si>
  <si>
    <t>N/A</t>
  </si>
  <si>
    <t>Debido a que no se cuenta con nuevos documentos maestros, no se realiza seguimiento para este cuatrimestre al no existir evidencias que permitan evaluar el control</t>
  </si>
  <si>
    <t>La Oficina Asesora de Auditoría  Interna y de acuerdo con la descripción realizada por lo líderes o responsables del riesgos, comunican que no se han desarrollado  nuevos documentos maestros para la vigencia evaluada.</t>
  </si>
  <si>
    <t>Capacitación en derechos de autor, citación y construcción de contenidos.</t>
  </si>
  <si>
    <t>Directora del CRAI</t>
  </si>
  <si>
    <t>Se realizaron capacitaciones en normas APA y derechos de autor por parte del CRAI</t>
  </si>
  <si>
    <r>
      <rPr>
        <u/>
        <sz val="11"/>
        <color rgb="FF1155CC"/>
        <rFont val="Calibri"/>
      </rPr>
      <t>https://docs.google.com/spreadsheets/d/14hXaOdkSl8NoN5bVBNcnMF7UVnXEWVcz/edit?usp=sharing&amp;ouid=114858959523758629598&amp;rtpof=true&amp;sd=true</t>
    </r>
  </si>
  <si>
    <t>Se presenta un listado de las capacitaciones realizadas por el CRAI, el cual incluye temas relacionados con normas APA y derechos de autor.</t>
  </si>
  <si>
    <t>La Oficina Asesora de Auditoría Interna se verificó el  listado de capacitaciones del CRAI, se soporta con el listado de los estudiantes que asistieron en los temas de: en normas APA y Derechos de Autor por parte del CRAI</t>
  </si>
  <si>
    <t>El Director de Tecnología, dispone de herramienta tecnológica para la prevención de plagio, para cada curso o a necesidad.</t>
  </si>
  <si>
    <t>La Institución cuenta con una versión licenciada del software "Turnitin", el cual permite identificar similitudes por posible plagio o uso de inteligencia artificial en los documentos académicos elaborados por los estudiantes, así como en los contenidos desarrollados por los expertos temáticos de la Unidad de Innovación Educativa.</t>
  </si>
  <si>
    <t>https://drive.google.com/drive/folders/13E8BmUWXPQ8asY0FYLTm7fpNPySLRcRt</t>
  </si>
  <si>
    <t>Como evidencia se presentan el correo de activación de licencias, el clausulado contractual correspondiente y la confirmación del funcionamiento del software. Por lo tanto, se concluye que el control cumple, al estar implementado con respaldo documental y operativo</t>
  </si>
  <si>
    <t>La Oficina Asesora de Auditoría Interna se cercioró  que la IU. DIGITAL cuenta con programas o software licenciados,  dispuestos para la prevención del plagio denominado  "Turnitin Originality" el cual permite verificar el porcentaje de coincidencia y similitud de los documentos académicos.</t>
  </si>
  <si>
    <t>El Director de Tecnología, dispone de personal capacitado para realizar la validación manual de contenido por profesionales de la unidad de innovación.</t>
  </si>
  <si>
    <t>En el procedimiento para la producción de contenidos, registrado en el MOP institucional, se establece que los correctores de estilo realizan una verificación manual de los contenidos entregados por los expertos temáticos, una vez estos han sido contratados para el diseño de un curso que será producido por la Unidad de Innovación Educativa.</t>
  </si>
  <si>
    <t>https://drive.google.com/drive/folders/16J5PTMa0FKE8OlqonkE2hA_zYUkxHAQW</t>
  </si>
  <si>
    <t>Como evidencia, se cuenta con los clausulados de los contratistas involucrados. Por lo tanto, se concluye que el control cumple, al contar con personal designado, procedimiento formal y soporte contractual.</t>
  </si>
  <si>
    <t>La Oficina Asesora de Auditoría Interna verificó que la Dirección de Tecnología cuenta con contratos de personal encargados de control,calidad, corrección y edición, de tal manera que sea posible ejecutar de forma adecuada la validación manual de los contenidos de los cursos y Asesoría Tecno Pedagógica para la vigencia 2025.</t>
  </si>
  <si>
    <t>Verificación de documentos de ingreso para la vinculación de funcionario público.</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</si>
  <si>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</si>
  <si>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</si>
  <si>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</si>
  <si>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 xml:space="preserve">Verificación de los titulos profesionales y de los certificados labores presentados por el funcionario de planta, cada vez que se genera la necesidad. </t>
  </si>
  <si>
    <t xml:space="preserve">Dirección de Recursos Humanos </t>
  </si>
  <si>
    <t>Cada que ingresa personal nuevo a la Institución Unviersitaria Digital de Antioquia, se verifican títulos</t>
  </si>
  <si>
    <r>
      <rPr>
        <u/>
        <sz val="11"/>
        <color rgb="FF1155CC"/>
        <rFont val="Calibri"/>
      </rPr>
      <t>https://drive.google.com/drive/folders/1s8kDyrezpkiOrApOdW8yBPlSaLJLmzlZ?usp=sharing</t>
    </r>
  </si>
  <si>
    <t>Se dispone de la carpeta correspondiente a una persona. Es necesario asegurar que se cargue toda la información actualizada para el personal nuevo hasta la fecha.</t>
  </si>
  <si>
    <t>La  Oficina Asesora de Auditoría  Interna se constató   la documentaciòn soporte de una hoja hoja de vida de Diana Carolina Bedoya Giraldo para la verificación de títulos y experiencia laboral de ingreso a la IU. DIGITAL</t>
  </si>
  <si>
    <r>
      <rPr>
        <b/>
        <sz val="11"/>
        <color rgb="FFE36C09"/>
        <rFont val="Calibri Light"/>
      </rPr>
      <t xml:space="preserve">*Nota: </t>
    </r>
    <r>
      <rPr>
        <sz val="11"/>
        <color theme="1"/>
        <rFont val="Calibri Ligh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</si>
  <si>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</si>
  <si>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Criterios para calificar el impacto en riesgos de corrupción</t>
  </si>
  <si>
    <t>N°.</t>
  </si>
  <si>
    <r>
      <rPr>
        <b/>
        <sz val="12"/>
        <color rgb="FF000000"/>
        <rFont val="Arial Narrow"/>
      </rPr>
      <t xml:space="preserve">PREGUNTA:
</t>
    </r>
    <r>
      <rPr>
        <sz val="10"/>
        <color rgb="FF000000"/>
        <rFont val="Arial Narrow"/>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</si>
  <si>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</si>
  <si>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</si>
  <si>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</si>
  <si>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</si>
  <si>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</si>
  <si>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</si>
  <si>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</si>
  <si>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</si>
  <si>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</si>
  <si>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sz val="11"/>
        <color theme="1"/>
        <rFont val="Arial Narrow"/>
      </rPr>
      <t>Responder afirmativamente de</t>
    </r>
    <r>
      <rPr>
        <b/>
        <sz val="11"/>
        <color theme="1"/>
        <rFont val="Arial Narrow"/>
      </rPr>
      <t xml:space="preserve"> 1 </t>
    </r>
    <r>
      <rPr>
        <sz val="11"/>
        <color theme="1"/>
        <rFont val="Arial Narrow"/>
      </rPr>
      <t xml:space="preserve">a </t>
    </r>
    <r>
      <rPr>
        <b/>
        <sz val="11"/>
        <color theme="1"/>
        <rFont val="Arial Narrow"/>
      </rPr>
      <t>5</t>
    </r>
    <r>
      <rPr>
        <sz val="11"/>
        <color theme="1"/>
        <rFont val="Arial Narrow"/>
      </rPr>
      <t xml:space="preserve"> preguntas</t>
    </r>
  </si>
  <si>
    <t>¿Generar pérdida de confianza de la entidad, afectando su reputación?</t>
  </si>
  <si>
    <t>MAYOR</t>
  </si>
  <si>
    <r>
      <rPr>
        <sz val="11"/>
        <color theme="1"/>
        <rFont val="Arial Narrow"/>
      </rPr>
      <t>Responder afirmativamente de</t>
    </r>
    <r>
      <rPr>
        <b/>
        <sz val="11"/>
        <color theme="1"/>
        <rFont val="Arial Narrow"/>
      </rPr>
      <t xml:space="preserve"> 6</t>
    </r>
    <r>
      <rPr>
        <sz val="11"/>
        <color theme="1"/>
        <rFont val="Arial Narrow"/>
      </rPr>
      <t xml:space="preserve"> a </t>
    </r>
    <r>
      <rPr>
        <b/>
        <sz val="11"/>
        <color theme="1"/>
        <rFont val="Arial Narrow"/>
      </rPr>
      <t xml:space="preserve">11 </t>
    </r>
    <r>
      <rPr>
        <sz val="11"/>
        <color theme="1"/>
        <rFont val="Arial Narrow"/>
      </rPr>
      <t>preguntas</t>
    </r>
  </si>
  <si>
    <t>¿Generar pérdida de recursos económicos?</t>
  </si>
  <si>
    <t>CATASTROFICO</t>
  </si>
  <si>
    <r>
      <rPr>
        <sz val="11"/>
        <color theme="1"/>
        <rFont val="Arial Narrow"/>
      </rPr>
      <t xml:space="preserve">Responder afirmativamente de </t>
    </r>
    <r>
      <rPr>
        <b/>
        <sz val="11"/>
        <color theme="1"/>
        <rFont val="Arial Narrow"/>
      </rPr>
      <t>1 2</t>
    </r>
    <r>
      <rPr>
        <sz val="11"/>
        <color theme="1"/>
        <rFont val="Arial Narrow"/>
      </rPr>
      <t xml:space="preserve"> a </t>
    </r>
    <r>
      <rPr>
        <b/>
        <sz val="11"/>
        <color theme="1"/>
        <rFont val="Arial Narrow"/>
      </rPr>
      <t>19</t>
    </r>
    <r>
      <rPr>
        <sz val="11"/>
        <color theme="1"/>
        <rFont val="Arial Narrow"/>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</si>
  <si>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</si>
  <si>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</si>
  <si>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</si>
  <si>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</si>
  <si>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</si>
  <si>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</si>
  <si>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</si>
  <si>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</si>
  <si>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</si>
  <si>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</si>
  <si>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</si>
  <si>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</si>
  <si>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</si>
  <si>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</si>
  <si>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</si>
  <si>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</si>
  <si>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</si>
  <si>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</si>
  <si>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</si>
  <si>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</si>
  <si>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</si>
  <si>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</si>
  <si>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</si>
  <si>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</si>
  <si>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</si>
  <si>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</si>
  <si>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</si>
  <si>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</si>
  <si>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</si>
  <si>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</si>
  <si>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</si>
  <si>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</si>
  <si>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</si>
  <si>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</si>
  <si>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</si>
  <si>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</si>
  <si>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</si>
  <si>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</si>
  <si>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</si>
  <si>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</si>
  <si>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</si>
  <si>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</si>
  <si>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</si>
  <si>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</si>
  <si>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</si>
  <si>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</si>
  <si>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</si>
  <si>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</si>
  <si>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</si>
  <si>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</si>
  <si>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</si>
  <si>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</si>
  <si>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</si>
  <si>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</si>
  <si>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</si>
  <si>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</si>
  <si>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</si>
  <si>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</si>
  <si>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</si>
  <si>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</si>
  <si>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</si>
  <si>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</si>
  <si>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</si>
  <si>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</si>
  <si>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</si>
  <si>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</si>
  <si>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</si>
  <si>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</si>
  <si>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</si>
  <si>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</si>
  <si>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</si>
  <si>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</si>
  <si>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</si>
  <si>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</si>
  <si>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</si>
  <si>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</si>
  <si>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</si>
  <si>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</si>
  <si>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</si>
  <si>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</si>
  <si>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</si>
  <si>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</si>
  <si>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</si>
  <si>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</si>
  <si>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</si>
  <si>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</si>
  <si>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</si>
  <si>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</si>
  <si>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</si>
  <si>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</si>
  <si>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</si>
  <si>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</si>
  <si>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</si>
  <si>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</si>
  <si>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</si>
  <si>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</si>
  <si>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</si>
  <si>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</si>
  <si>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</si>
  <si>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</si>
  <si>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</si>
  <si>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</si>
  <si>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</si>
  <si>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</si>
  <si>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</si>
  <si>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</si>
  <si>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</si>
  <si>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</si>
  <si>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</si>
  <si>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</si>
  <si>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</si>
  <si>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</si>
  <si>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</si>
  <si>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</si>
  <si>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</si>
  <si>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</si>
  <si>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</si>
  <si>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</si>
  <si>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</si>
  <si>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</si>
  <si>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La Oficina Asesora de Auditoría Interna Comprobó que en el proceso de Gestión Jurídica de la IU. DIGITAL cuenta en el numeral 7° con la Cláusula de Confidencialidad y de Propiedad Intelectual,  las cuales se ven reflejadas en las Minutas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</si>
</sst>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8" x14ac:knownFonts="1">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11"/>
      <color theme="1"/>
      <name val="Calibri"/>
    </font>
    <font>
      <b/>
      <sz val="11"/>
      <color theme="0"/>
      <name val="Calibri"/>
    </font>
    <font>
      <u/>
      <sz val="11"/>
      <color rgb="FF000000"/>
      <name val="Calibri"/>
    </font>
    <font>
      <sz val="11"/>
      <color rgb="FF000000"/>
      <name val="Calibri"/>
    </font>
    <font>
      <u/>
      <sz val="11"/>
      <color rgb="FF0000FF"/>
      <name val="Calibri"/>
    </font>
    <font>
      <u/>
      <sz val="11"/>
      <color theme="1"/>
      <name val="Calibri"/>
    </font>
    <font>
      <u/>
      <sz val="11"/>
      <color rgb="FF0000FF"/>
      <name val="Calibri"/>
    </font>
    <font>
      <u/>
      <sz val="11"/>
      <color theme="1"/>
      <name val="Calibri"/>
    </font>
    <font>
      <u/>
      <sz val="11"/>
      <color theme="1"/>
      <name val="Calibri"/>
    </font>
    <font>
      <u/>
      <sz val="11"/>
      <color theme="1"/>
      <name val="Calibri"/>
    </font>
    <font>
      <u/>
      <sz val="11"/>
      <color theme="1"/>
      <name val="Calibri"/>
    </font>
    <font>
      <u/>
      <sz val="11"/>
      <color theme="1"/>
      <name val="Calibri"/>
    </font>
    <font>
      <b/>
      <sz val="14"/>
      <color rgb="FF000000"/>
      <name val="Arial Narrow"/>
    </font>
    <font>
      <b/>
      <sz val="12"/>
      <color rgb="FF000000"/>
      <name val="Arial Narrow"/>
    </font>
    <font>
      <sz val="11"/>
      <color rgb="FF000000"/>
      <name val="Arial Narrow"/>
    </font>
    <font>
      <b/>
      <sz val="22"/>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18"/>
      <color theme="1"/>
      <name val="Arial Narrow"/>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0"/>
      <color theme="1"/>
      <name val="Calibri"/>
    </font>
    <font>
      <sz val="12"/>
      <color theme="1"/>
      <name val="Calibri"/>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i/>
      <sz val="11"/>
      <color theme="1"/>
      <name val="Calibri"/>
    </font>
    <font>
      <u/>
      <sz val="11"/>
      <color rgb="FF1155CC"/>
      <name val="Calibri"/>
    </font>
    <font>
      <b/>
      <i/>
      <sz val="11"/>
      <color theme="1"/>
      <name val="Calibri"/>
    </font>
    <font>
      <b/>
      <sz val="11"/>
      <color rgb="FFE36C09"/>
      <name val="Calibri Light"/>
    </font>
    <font>
      <sz val="11"/>
      <color theme="1"/>
      <name val="Calibri Light"/>
    </font>
    <font>
      <b/>
      <sz val="12"/>
      <color rgb="FFE36C09"/>
      <name val="Arial Narrow"/>
    </font>
  </fonts>
  <fills count="21">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87">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top style="thin">
        <color theme="0"/>
      </top>
      <bottom/>
      <diagonal/>
    </border>
    <border>
      <left/>
      <right style="thin">
        <color rgb="FF00000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rgb="FF000000"/>
      </top>
      <bottom/>
      <diagonal/>
    </border>
    <border>
      <left style="thin">
        <color rgb="FF000000"/>
      </left>
      <right style="thin">
        <color theme="0"/>
      </right>
      <top style="thin">
        <color theme="0"/>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theme="0"/>
      </right>
      <top/>
      <bottom/>
      <diagonal/>
    </border>
    <border>
      <left/>
      <right style="thin">
        <color theme="0"/>
      </right>
      <top style="thin">
        <color theme="0"/>
      </top>
      <bottom/>
      <diagonal/>
    </border>
    <border>
      <left/>
      <right style="thin">
        <color theme="0"/>
      </right>
      <top/>
      <bottom/>
      <diagonal/>
    </border>
    <border>
      <left/>
      <right/>
      <top/>
      <bottom style="thin">
        <color rgb="FF000000"/>
      </bottom>
      <diagonal/>
    </border>
    <border>
      <left style="thin">
        <color rgb="FF000000"/>
      </left>
      <right style="thin">
        <color theme="0"/>
      </right>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medium">
        <color rgb="FF000000"/>
      </top>
      <bottom style="dotted">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thin">
        <color rgb="FF000000"/>
      </top>
      <bottom style="medium">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dotted">
        <color rgb="FF000000"/>
      </left>
      <right style="medium">
        <color rgb="FF000000"/>
      </right>
      <top style="dotted">
        <color rgb="FF000000"/>
      </top>
      <bottom style="medium">
        <color rgb="FF000000"/>
      </bottom>
      <diagonal/>
    </border>
    <border>
      <left style="hair">
        <color rgb="FF000000"/>
      </left>
      <right style="hair">
        <color rgb="FF000000"/>
      </right>
      <top style="thin">
        <color rgb="FF000000"/>
      </top>
      <bottom style="hair">
        <color rgb="FF000000"/>
      </bottom>
      <diagonal/>
    </border>
    <border>
      <left style="dotted">
        <color rgb="FF000000"/>
      </left>
      <right style="medium">
        <color rgb="FF000000"/>
      </right>
      <top style="medium">
        <color rgb="FF000000"/>
      </top>
      <bottom style="dotted">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dotted">
        <color rgb="FF000000"/>
      </left>
      <right style="dotted">
        <color rgb="FF000000"/>
      </right>
      <top style="dotted">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theme="0"/>
      </bottom>
      <diagonal/>
    </border>
    <border>
      <left/>
      <right/>
      <top/>
      <bottom style="medium">
        <color theme="0"/>
      </bottom>
      <diagonal/>
    </border>
    <border>
      <left/>
      <right style="medium">
        <color rgb="FF000000"/>
      </right>
      <top/>
      <bottom style="medium">
        <color theme="0"/>
      </bottom>
      <diagonal/>
    </border>
    <border>
      <left style="medium">
        <color rgb="FF000000"/>
      </left>
      <right/>
      <top style="medium">
        <color theme="0"/>
      </top>
      <bottom/>
      <diagonal/>
    </border>
    <border>
      <left/>
      <right/>
      <top style="medium">
        <color theme="0"/>
      </top>
      <bottom/>
      <diagonal/>
    </border>
    <border>
      <left/>
      <right style="medium">
        <color rgb="FF000000"/>
      </right>
      <top style="medium">
        <color theme="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439">
    <xf numFmtId="0" fontId="0" fillId="0" borderId="0" xfId="0"/>
    <xf numFmtId="0" fontId="1" fillId="0" borderId="0" xfId="0" applyFo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3" fillId="5" borderId="75" xfId="0" applyFont="1" applyFill="1" applyBorder="1" applyAlignment="1">
      <alignment horizontal="left" vertical="center" textRotation="90"/>
    </xf>
    <xf numFmtId="0" fontId="13" fillId="5" borderId="1" xfId="0" applyFont="1" applyFill="1" applyBorder="1" applyAlignment="1">
      <alignment horizontal="left" vertical="center" textRotation="90"/>
    </xf>
    <xf numFmtId="0" fontId="12" fillId="7" borderId="80" xfId="0" applyFont="1" applyFill="1" applyBorder="1" applyAlignment="1">
      <alignment horizontal="left" vertical="center" wrapText="1"/>
    </xf>
    <xf numFmtId="0" fontId="12" fillId="7" borderId="81" xfId="0" applyFont="1" applyFill="1" applyBorder="1" applyAlignment="1">
      <alignment horizontal="left" vertical="center"/>
    </xf>
    <xf numFmtId="0" fontId="12" fillId="7" borderId="81" xfId="0" applyFont="1" applyFill="1" applyBorder="1" applyAlignment="1">
      <alignment horizontal="left" vertical="center" wrapText="1"/>
    </xf>
    <xf numFmtId="0" fontId="12" fillId="2" borderId="1" xfId="0" applyFont="1" applyFill="1" applyBorder="1" applyAlignment="1">
      <alignment horizontal="left" vertical="center"/>
    </xf>
    <xf numFmtId="0" fontId="1" fillId="4" borderId="84" xfId="0" applyFont="1" applyFill="1" applyBorder="1" applyAlignment="1">
      <alignment horizontal="left" vertical="center"/>
    </xf>
    <xf numFmtId="0" fontId="1" fillId="4" borderId="84" xfId="0" applyFont="1" applyFill="1" applyBorder="1" applyAlignment="1">
      <alignment horizontal="left" vertical="center" wrapText="1"/>
    </xf>
    <xf numFmtId="0" fontId="1" fillId="4" borderId="85" xfId="0" applyFont="1" applyFill="1" applyBorder="1" applyAlignment="1">
      <alignment horizontal="left" vertical="center" wrapText="1"/>
    </xf>
    <xf numFmtId="0" fontId="1" fillId="4" borderId="84" xfId="0" applyFont="1" applyFill="1" applyBorder="1" applyAlignment="1">
      <alignment horizontal="left" vertical="center" textRotation="90" wrapText="1"/>
    </xf>
    <xf numFmtId="9" fontId="1" fillId="4" borderId="84" xfId="0" applyNumberFormat="1" applyFont="1" applyFill="1" applyBorder="1" applyAlignment="1">
      <alignment horizontal="left" vertical="center" wrapText="1"/>
    </xf>
    <xf numFmtId="164" fontId="1" fillId="4" borderId="84" xfId="0" applyNumberFormat="1" applyFont="1" applyFill="1" applyBorder="1" applyAlignment="1">
      <alignment horizontal="left" vertical="center" wrapText="1"/>
    </xf>
    <xf numFmtId="0" fontId="12" fillId="4" borderId="84" xfId="0" applyFont="1" applyFill="1" applyBorder="1" applyAlignment="1">
      <alignment horizontal="left" vertical="center" textRotation="90" wrapText="1"/>
    </xf>
    <xf numFmtId="0" fontId="12" fillId="4" borderId="85" xfId="0" applyFont="1" applyFill="1" applyBorder="1" applyAlignment="1">
      <alignment horizontal="left" vertical="center" textRotation="90" wrapText="1"/>
    </xf>
    <xf numFmtId="9" fontId="1" fillId="4" borderId="85" xfId="0" applyNumberFormat="1" applyFont="1" applyFill="1" applyBorder="1" applyAlignment="1">
      <alignment horizontal="left" vertical="center" wrapText="1"/>
    </xf>
    <xf numFmtId="165" fontId="1" fillId="4" borderId="84" xfId="0" applyNumberFormat="1" applyFont="1" applyFill="1" applyBorder="1" applyAlignment="1">
      <alignment horizontal="left" vertical="center" wrapText="1"/>
    </xf>
    <xf numFmtId="0" fontId="1" fillId="4" borderId="86" xfId="0" applyFont="1" applyFill="1" applyBorder="1" applyAlignment="1">
      <alignment horizontal="left" vertical="center" wrapText="1"/>
    </xf>
    <xf numFmtId="0" fontId="1" fillId="4" borderId="87" xfId="0" applyFont="1" applyFill="1" applyBorder="1" applyAlignment="1">
      <alignment horizontal="left" vertical="center" wrapText="1"/>
    </xf>
    <xf numFmtId="0" fontId="14" fillId="4" borderId="87" xfId="0" applyFont="1" applyFill="1" applyBorder="1" applyAlignment="1">
      <alignment horizontal="left" vertical="center" wrapText="1"/>
    </xf>
    <xf numFmtId="0" fontId="15" fillId="4" borderId="87" xfId="0" applyFont="1" applyFill="1" applyBorder="1" applyAlignment="1">
      <alignment horizontal="left" vertical="center" wrapText="1"/>
    </xf>
    <xf numFmtId="0" fontId="1" fillId="0" borderId="87" xfId="0" applyFont="1" applyBorder="1" applyAlignment="1">
      <alignment horizontal="left" vertical="center" wrapText="1"/>
    </xf>
    <xf numFmtId="0" fontId="1" fillId="4" borderId="87" xfId="0" applyFont="1" applyFill="1" applyBorder="1" applyAlignment="1">
      <alignment vertical="center" wrapText="1"/>
    </xf>
    <xf numFmtId="0" fontId="1" fillId="2" borderId="88" xfId="0" applyFont="1" applyFill="1" applyBorder="1" applyAlignment="1">
      <alignment horizontal="left" vertical="center"/>
    </xf>
    <xf numFmtId="0" fontId="1" fillId="4" borderId="85" xfId="0" applyFont="1" applyFill="1" applyBorder="1" applyAlignment="1">
      <alignment horizontal="left" vertical="center"/>
    </xf>
    <xf numFmtId="0" fontId="1" fillId="4" borderId="85" xfId="0" applyFont="1" applyFill="1" applyBorder="1" applyAlignment="1">
      <alignment horizontal="left" vertical="center" textRotation="90" wrapText="1"/>
    </xf>
    <xf numFmtId="164" fontId="1" fillId="4" borderId="85" xfId="0" applyNumberFormat="1" applyFont="1" applyFill="1" applyBorder="1" applyAlignment="1">
      <alignment horizontal="left" vertical="center" wrapText="1"/>
    </xf>
    <xf numFmtId="165" fontId="1" fillId="4" borderId="85" xfId="0" applyNumberFormat="1" applyFont="1" applyFill="1" applyBorder="1" applyAlignment="1">
      <alignment horizontal="left" vertical="center" wrapText="1"/>
    </xf>
    <xf numFmtId="165" fontId="1" fillId="4" borderId="1" xfId="0" applyNumberFormat="1" applyFont="1" applyFill="1" applyBorder="1" applyAlignment="1">
      <alignment horizontal="left" vertical="center" wrapText="1"/>
    </xf>
    <xf numFmtId="0" fontId="1" fillId="0" borderId="87" xfId="0" applyFont="1" applyBorder="1" applyAlignment="1">
      <alignment vertical="center" wrapText="1"/>
    </xf>
    <xf numFmtId="0" fontId="1" fillId="4" borderId="85" xfId="0" applyFont="1" applyFill="1" applyBorder="1" applyAlignment="1">
      <alignment horizontal="left" vertical="center" textRotation="90"/>
    </xf>
    <xf numFmtId="9" fontId="1" fillId="4" borderId="85" xfId="0" applyNumberFormat="1" applyFont="1" applyFill="1" applyBorder="1" applyAlignment="1">
      <alignment horizontal="left" vertical="center"/>
    </xf>
    <xf numFmtId="164" fontId="1" fillId="4" borderId="85" xfId="0" applyNumberFormat="1" applyFont="1" applyFill="1" applyBorder="1" applyAlignment="1">
      <alignment horizontal="left" vertical="center"/>
    </xf>
    <xf numFmtId="0" fontId="12" fillId="4" borderId="85" xfId="0" applyFont="1" applyFill="1" applyBorder="1" applyAlignment="1">
      <alignment horizontal="left" vertical="center" textRotation="90"/>
    </xf>
    <xf numFmtId="165" fontId="1" fillId="4" borderId="85" xfId="0" applyNumberFormat="1" applyFont="1" applyFill="1" applyBorder="1" applyAlignment="1">
      <alignment horizontal="left" vertical="center"/>
    </xf>
    <xf numFmtId="0" fontId="1" fillId="4" borderId="91" xfId="0" applyFont="1" applyFill="1" applyBorder="1" applyAlignment="1">
      <alignment horizontal="left" vertical="center"/>
    </xf>
    <xf numFmtId="0" fontId="1" fillId="4" borderId="87" xfId="0" applyFont="1" applyFill="1" applyBorder="1" applyAlignment="1">
      <alignment horizontal="left" vertical="center"/>
    </xf>
    <xf numFmtId="0" fontId="1" fillId="2" borderId="87" xfId="0" applyFont="1" applyFill="1" applyBorder="1" applyAlignment="1">
      <alignment horizontal="left" vertical="center"/>
    </xf>
    <xf numFmtId="0" fontId="12" fillId="4" borderId="92" xfId="0" applyFont="1" applyFill="1" applyBorder="1" applyAlignment="1">
      <alignment horizontal="left" vertical="center" textRotation="90"/>
    </xf>
    <xf numFmtId="0" fontId="1" fillId="4" borderId="95" xfId="0" applyFont="1" applyFill="1" applyBorder="1" applyAlignment="1">
      <alignment horizontal="left" vertical="center"/>
    </xf>
    <xf numFmtId="0" fontId="1" fillId="4" borderId="95" xfId="0" applyFont="1" applyFill="1" applyBorder="1" applyAlignment="1">
      <alignment horizontal="left" vertical="center" wrapText="1"/>
    </xf>
    <xf numFmtId="0" fontId="1" fillId="4" borderId="95" xfId="0" applyFont="1" applyFill="1" applyBorder="1" applyAlignment="1">
      <alignment horizontal="left" vertical="center" textRotation="90"/>
    </xf>
    <xf numFmtId="165" fontId="1" fillId="4" borderId="95" xfId="0" applyNumberFormat="1" applyFont="1" applyFill="1" applyBorder="1" applyAlignment="1">
      <alignment horizontal="left" vertical="center"/>
    </xf>
    <xf numFmtId="0" fontId="1" fillId="4" borderId="96" xfId="0" applyFont="1" applyFill="1" applyBorder="1" applyAlignment="1">
      <alignment horizontal="left" vertical="center"/>
    </xf>
    <xf numFmtId="0" fontId="1" fillId="4" borderId="97" xfId="0" applyFont="1" applyFill="1" applyBorder="1" applyAlignment="1">
      <alignment horizontal="left" vertical="center"/>
    </xf>
    <xf numFmtId="0" fontId="1" fillId="2" borderId="97" xfId="0" applyFont="1" applyFill="1" applyBorder="1" applyAlignment="1">
      <alignment horizontal="left" vertical="center"/>
    </xf>
    <xf numFmtId="0" fontId="1" fillId="2" borderId="98" xfId="0" applyFont="1" applyFill="1" applyBorder="1" applyAlignment="1">
      <alignment horizontal="left" vertical="center"/>
    </xf>
    <xf numFmtId="0" fontId="1" fillId="4" borderId="99" xfId="0" applyFont="1" applyFill="1" applyBorder="1" applyAlignment="1">
      <alignment vertical="center" wrapText="1"/>
    </xf>
    <xf numFmtId="0" fontId="16" fillId="4" borderId="99" xfId="0" applyFont="1" applyFill="1" applyBorder="1" applyAlignment="1">
      <alignment vertical="center" wrapText="1"/>
    </xf>
    <xf numFmtId="0" fontId="15" fillId="4" borderId="99" xfId="0" applyFont="1" applyFill="1" applyBorder="1" applyAlignment="1">
      <alignment horizontal="left" vertical="center" wrapText="1"/>
    </xf>
    <xf numFmtId="0" fontId="1" fillId="4" borderId="99" xfId="0" applyFont="1" applyFill="1" applyBorder="1" applyAlignment="1">
      <alignment horizontal="left" vertical="center" wrapText="1"/>
    </xf>
    <xf numFmtId="0" fontId="1" fillId="0" borderId="99" xfId="0" applyFont="1" applyBorder="1" applyAlignment="1">
      <alignment vertical="center" wrapText="1"/>
    </xf>
    <xf numFmtId="0" fontId="1" fillId="2" borderId="100" xfId="0" applyFont="1" applyFill="1" applyBorder="1" applyAlignment="1">
      <alignment horizontal="left" vertical="center"/>
    </xf>
    <xf numFmtId="0" fontId="17" fillId="4" borderId="87" xfId="0" applyFont="1" applyFill="1" applyBorder="1" applyAlignment="1">
      <alignment horizontal="left" vertical="center" wrapText="1"/>
    </xf>
    <xf numFmtId="0" fontId="1" fillId="2" borderId="87" xfId="0" applyFont="1" applyFill="1" applyBorder="1" applyAlignment="1">
      <alignment horizontal="left" vertical="center" wrapText="1"/>
    </xf>
    <xf numFmtId="0" fontId="1" fillId="4" borderId="91" xfId="0" applyFont="1" applyFill="1" applyBorder="1" applyAlignment="1">
      <alignment horizontal="left" vertical="center" wrapText="1"/>
    </xf>
    <xf numFmtId="0" fontId="1" fillId="4" borderId="87" xfId="0" applyFont="1" applyFill="1" applyBorder="1" applyAlignment="1">
      <alignment wrapText="1"/>
    </xf>
    <xf numFmtId="0" fontId="1" fillId="4" borderId="87" xfId="0" applyFont="1" applyFill="1" applyBorder="1"/>
    <xf numFmtId="0" fontId="1" fillId="4" borderId="97"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01" xfId="0" applyFont="1" applyFill="1" applyBorder="1" applyAlignment="1">
      <alignment horizontal="left" vertical="center"/>
    </xf>
    <xf numFmtId="0" fontId="1" fillId="4" borderId="101" xfId="0" applyFont="1" applyFill="1" applyBorder="1" applyAlignment="1">
      <alignment horizontal="left" vertical="center" wrapText="1"/>
    </xf>
    <xf numFmtId="0" fontId="1" fillId="4" borderId="102" xfId="0" applyFont="1" applyFill="1" applyBorder="1" applyAlignment="1">
      <alignment horizontal="left" vertical="center"/>
    </xf>
    <xf numFmtId="0" fontId="1" fillId="4" borderId="86" xfId="0" applyFont="1" applyFill="1" applyBorder="1" applyAlignment="1">
      <alignment horizontal="left" vertical="center"/>
    </xf>
    <xf numFmtId="0" fontId="1" fillId="4" borderId="103"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18" fillId="4" borderId="87" xfId="0" applyFont="1" applyFill="1" applyBorder="1" applyAlignment="1">
      <alignment vertical="center" wrapText="1"/>
    </xf>
    <xf numFmtId="0" fontId="1" fillId="4" borderId="92" xfId="0" applyFont="1" applyFill="1" applyBorder="1" applyAlignment="1">
      <alignment horizontal="left" vertical="center"/>
    </xf>
    <xf numFmtId="0" fontId="12" fillId="4" borderId="87" xfId="0" applyFont="1" applyFill="1" applyBorder="1" applyAlignment="1">
      <alignment horizontal="left" vertical="center" wrapText="1"/>
    </xf>
    <xf numFmtId="0" fontId="19" fillId="4" borderId="87" xfId="0" applyFont="1" applyFill="1" applyBorder="1" applyAlignment="1">
      <alignment horizontal="left" vertical="center" wrapText="1"/>
    </xf>
    <xf numFmtId="0" fontId="1" fillId="2" borderId="85" xfId="0" applyFont="1" applyFill="1" applyBorder="1" applyAlignment="1">
      <alignment horizontal="left" vertical="center"/>
    </xf>
    <xf numFmtId="0" fontId="1" fillId="4" borderId="85" xfId="0" applyFont="1" applyFill="1" applyBorder="1" applyAlignment="1">
      <alignment horizontal="left" vertical="top" wrapText="1"/>
    </xf>
    <xf numFmtId="0" fontId="1" fillId="2" borderId="104" xfId="0" applyFont="1" applyFill="1" applyBorder="1" applyAlignment="1">
      <alignment horizontal="left" vertical="center"/>
    </xf>
    <xf numFmtId="0" fontId="1" fillId="2" borderId="95" xfId="0" applyFont="1" applyFill="1" applyBorder="1" applyAlignment="1">
      <alignment horizontal="left" vertical="center"/>
    </xf>
    <xf numFmtId="0" fontId="1" fillId="2" borderId="105" xfId="0" applyFont="1" applyFill="1" applyBorder="1" applyAlignment="1">
      <alignment horizontal="left" vertical="center"/>
    </xf>
    <xf numFmtId="0" fontId="1" fillId="2" borderId="85" xfId="0" applyFont="1" applyFill="1" applyBorder="1" applyAlignment="1">
      <alignment horizontal="left" vertical="center" wrapText="1"/>
    </xf>
    <xf numFmtId="0" fontId="20" fillId="4" borderId="85" xfId="0" applyFont="1" applyFill="1" applyBorder="1" applyAlignment="1">
      <alignment horizontal="left" vertical="center" wrapText="1"/>
    </xf>
    <xf numFmtId="0" fontId="15" fillId="4" borderId="106" xfId="0" applyFont="1" applyFill="1" applyBorder="1" applyAlignment="1">
      <alignment horizontal="left" vertical="center" wrapText="1"/>
    </xf>
    <xf numFmtId="0" fontId="1" fillId="0" borderId="0" xfId="0" applyFont="1" applyAlignment="1">
      <alignment horizontal="left" vertical="center" wrapText="1"/>
    </xf>
    <xf numFmtId="0" fontId="1" fillId="2" borderId="107" xfId="0" applyFont="1" applyFill="1" applyBorder="1" applyAlignment="1">
      <alignment horizontal="left" vertical="center"/>
    </xf>
    <xf numFmtId="9" fontId="21" fillId="4" borderId="85" xfId="0" applyNumberFormat="1" applyFont="1" applyFill="1" applyBorder="1" applyAlignment="1">
      <alignment horizontal="left" vertical="center" wrapText="1"/>
    </xf>
    <xf numFmtId="0" fontId="15" fillId="4" borderId="108" xfId="0" applyFont="1" applyFill="1" applyBorder="1" applyAlignment="1">
      <alignment horizontal="left" wrapText="1"/>
    </xf>
    <xf numFmtId="0" fontId="15" fillId="4" borderId="1" xfId="0" applyFont="1" applyFill="1" applyBorder="1" applyAlignment="1">
      <alignment horizontal="left" wrapText="1"/>
    </xf>
    <xf numFmtId="0" fontId="1" fillId="4" borderId="85" xfId="0" applyFont="1" applyFill="1" applyBorder="1" applyAlignment="1">
      <alignment vertical="center" wrapText="1"/>
    </xf>
    <xf numFmtId="0" fontId="22" fillId="4" borderId="85" xfId="0" applyFont="1" applyFill="1" applyBorder="1" applyAlignment="1">
      <alignment horizontal="left" vertical="center" wrapText="1"/>
    </xf>
    <xf numFmtId="0" fontId="23" fillId="4" borderId="85" xfId="0" applyFont="1" applyFill="1" applyBorder="1" applyAlignment="1">
      <alignment horizontal="left" vertical="center" wrapText="1"/>
    </xf>
    <xf numFmtId="0" fontId="1" fillId="0" borderId="85" xfId="0" applyFont="1" applyBorder="1" applyAlignment="1">
      <alignment vertical="center" wrapText="1"/>
    </xf>
    <xf numFmtId="0" fontId="15" fillId="0" borderId="109" xfId="0" applyFont="1" applyBorder="1" applyAlignment="1">
      <alignment horizontal="left" vertical="center" wrapText="1"/>
    </xf>
    <xf numFmtId="0" fontId="1" fillId="4" borderId="84" xfId="0" applyFont="1" applyFill="1" applyBorder="1" applyAlignment="1">
      <alignment horizontal="left" vertical="center" textRotation="90"/>
    </xf>
    <xf numFmtId="9" fontId="1" fillId="4" borderId="84" xfId="0" applyNumberFormat="1" applyFont="1" applyFill="1" applyBorder="1" applyAlignment="1">
      <alignment horizontal="left" vertical="center"/>
    </xf>
    <xf numFmtId="164" fontId="1" fillId="4" borderId="84" xfId="0" applyNumberFormat="1" applyFont="1" applyFill="1" applyBorder="1" applyAlignment="1">
      <alignment horizontal="left" vertical="center"/>
    </xf>
    <xf numFmtId="0" fontId="12" fillId="4" borderId="84" xfId="0" applyFont="1" applyFill="1" applyBorder="1" applyAlignment="1">
      <alignment horizontal="left" vertical="center" textRotation="90"/>
    </xf>
    <xf numFmtId="165" fontId="1" fillId="4" borderId="84" xfId="0" applyNumberFormat="1" applyFont="1" applyFill="1" applyBorder="1" applyAlignment="1">
      <alignment horizontal="left" vertical="center"/>
    </xf>
    <xf numFmtId="0" fontId="15" fillId="4" borderId="108" xfId="0" applyFont="1" applyFill="1" applyBorder="1" applyAlignment="1">
      <alignment horizontal="left" vertical="center" wrapText="1"/>
    </xf>
    <xf numFmtId="0" fontId="1" fillId="0" borderId="85" xfId="0" applyFont="1" applyBorder="1" applyAlignment="1">
      <alignment horizontal="left" vertical="center"/>
    </xf>
    <xf numFmtId="0" fontId="1" fillId="0" borderId="85" xfId="0" applyFont="1" applyBorder="1" applyAlignment="1">
      <alignment horizontal="left" vertical="center" wrapText="1"/>
    </xf>
    <xf numFmtId="0" fontId="1" fillId="0" borderId="85" xfId="0" applyFont="1" applyBorder="1" applyAlignment="1">
      <alignment horizontal="left" vertical="center" textRotation="90"/>
    </xf>
    <xf numFmtId="9" fontId="1" fillId="0" borderId="85" xfId="0" applyNumberFormat="1" applyFont="1" applyBorder="1" applyAlignment="1">
      <alignment horizontal="left" vertical="center"/>
    </xf>
    <xf numFmtId="164" fontId="1" fillId="0" borderId="85" xfId="0" applyNumberFormat="1" applyFont="1" applyBorder="1" applyAlignment="1">
      <alignment horizontal="left" vertical="center"/>
    </xf>
    <xf numFmtId="0" fontId="12" fillId="0" borderId="85" xfId="0" applyFont="1" applyBorder="1" applyAlignment="1">
      <alignment horizontal="left" vertical="center" textRotation="90" wrapText="1"/>
    </xf>
    <xf numFmtId="0" fontId="12" fillId="0" borderId="85" xfId="0" applyFont="1" applyBorder="1" applyAlignment="1">
      <alignment horizontal="left" vertical="center" textRotation="90"/>
    </xf>
    <xf numFmtId="0" fontId="1" fillId="0" borderId="0" xfId="0" applyFont="1" applyAlignment="1">
      <alignment horizontal="left" vertical="center"/>
    </xf>
    <xf numFmtId="165" fontId="1" fillId="0" borderId="85" xfId="0" applyNumberFormat="1" applyFont="1" applyBorder="1" applyAlignment="1">
      <alignment horizontal="left" vertical="center"/>
    </xf>
    <xf numFmtId="0" fontId="1" fillId="0" borderId="95" xfId="0" applyFont="1" applyBorder="1" applyAlignment="1">
      <alignment horizontal="left" vertical="center"/>
    </xf>
    <xf numFmtId="0" fontId="1" fillId="0" borderId="95" xfId="0" applyFont="1" applyBorder="1" applyAlignment="1">
      <alignment horizontal="left" vertical="center" wrapText="1"/>
    </xf>
    <xf numFmtId="0" fontId="1" fillId="0" borderId="95" xfId="0" applyFont="1" applyBorder="1" applyAlignment="1">
      <alignment horizontal="left" vertical="center" textRotation="90"/>
    </xf>
    <xf numFmtId="165" fontId="1" fillId="0" borderId="95" xfId="0" applyNumberFormat="1" applyFont="1" applyBorder="1" applyAlignment="1">
      <alignment horizontal="left" vertical="center"/>
    </xf>
    <xf numFmtId="0" fontId="1" fillId="2" borderId="95" xfId="0" applyFont="1" applyFill="1" applyBorder="1" applyAlignment="1">
      <alignment horizontal="left" vertical="center" wrapText="1"/>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1" fillId="0" borderId="84" xfId="0" applyFont="1" applyBorder="1" applyAlignment="1">
      <alignment horizontal="left" vertical="center" textRotation="90"/>
    </xf>
    <xf numFmtId="9" fontId="1" fillId="0" borderId="84" xfId="0" applyNumberFormat="1" applyFont="1" applyBorder="1" applyAlignment="1">
      <alignment horizontal="left" vertical="center"/>
    </xf>
    <xf numFmtId="164" fontId="1" fillId="0" borderId="84" xfId="0" applyNumberFormat="1" applyFont="1" applyBorder="1" applyAlignment="1">
      <alignment horizontal="left" vertical="center"/>
    </xf>
    <xf numFmtId="0" fontId="12" fillId="0" borderId="84" xfId="0" applyFont="1" applyBorder="1" applyAlignment="1">
      <alignment horizontal="left" vertical="center" textRotation="90" wrapText="1"/>
    </xf>
    <xf numFmtId="0" fontId="12" fillId="0" borderId="84" xfId="0" applyFont="1" applyBorder="1" applyAlignment="1">
      <alignment horizontal="left" vertical="center" textRotation="90"/>
    </xf>
    <xf numFmtId="165" fontId="1" fillId="0" borderId="84" xfId="0" applyNumberFormat="1" applyFont="1" applyBorder="1" applyAlignment="1">
      <alignment horizontal="left" vertical="center"/>
    </xf>
    <xf numFmtId="0" fontId="1" fillId="2" borderId="84" xfId="0" applyFont="1" applyFill="1" applyBorder="1" applyAlignment="1">
      <alignment horizontal="left" vertical="center" wrapText="1"/>
    </xf>
    <xf numFmtId="0" fontId="1" fillId="2" borderId="84" xfId="0" applyFont="1" applyFill="1" applyBorder="1" applyAlignment="1">
      <alignment horizontal="left" vertical="center"/>
    </xf>
    <xf numFmtId="0" fontId="1" fillId="0" borderId="110" xfId="0" applyFont="1" applyBorder="1" applyAlignment="1">
      <alignment horizontal="left" vertical="center"/>
    </xf>
    <xf numFmtId="0" fontId="1" fillId="0" borderId="110" xfId="0" applyFont="1" applyBorder="1" applyAlignment="1">
      <alignment horizontal="left" vertical="center" textRotation="90"/>
    </xf>
    <xf numFmtId="9" fontId="1" fillId="0" borderId="110" xfId="0" applyNumberFormat="1" applyFont="1" applyBorder="1" applyAlignment="1">
      <alignment horizontal="left" vertical="center"/>
    </xf>
    <xf numFmtId="164" fontId="1" fillId="0" borderId="110" xfId="0" applyNumberFormat="1" applyFont="1" applyBorder="1" applyAlignment="1">
      <alignment horizontal="left" vertical="center"/>
    </xf>
    <xf numFmtId="0" fontId="12" fillId="0" borderId="110" xfId="0" applyFont="1" applyBorder="1" applyAlignment="1">
      <alignment horizontal="left" vertical="center" textRotation="90" wrapText="1"/>
    </xf>
    <xf numFmtId="0" fontId="12" fillId="0" borderId="110" xfId="0" applyFont="1" applyBorder="1" applyAlignment="1">
      <alignment horizontal="left" vertical="center" textRotation="90"/>
    </xf>
    <xf numFmtId="0" fontId="1" fillId="0" borderId="102" xfId="0" applyFont="1" applyBorder="1" applyAlignment="1">
      <alignment horizontal="left" vertical="center"/>
    </xf>
    <xf numFmtId="0" fontId="1" fillId="0" borderId="102" xfId="0" applyFont="1" applyBorder="1" applyAlignment="1">
      <alignment horizontal="left" vertical="center" textRotation="90"/>
    </xf>
    <xf numFmtId="9" fontId="1" fillId="0" borderId="102" xfId="0" applyNumberFormat="1" applyFont="1" applyBorder="1" applyAlignment="1">
      <alignment horizontal="left" vertical="center"/>
    </xf>
    <xf numFmtId="164" fontId="1" fillId="0" borderId="102" xfId="0" applyNumberFormat="1" applyFont="1" applyBorder="1" applyAlignment="1">
      <alignment horizontal="left" vertical="center"/>
    </xf>
    <xf numFmtId="0" fontId="12" fillId="0" borderId="102" xfId="0" applyFont="1" applyBorder="1" applyAlignment="1">
      <alignment horizontal="left" vertical="center" textRotation="90" wrapText="1"/>
    </xf>
    <xf numFmtId="0" fontId="12" fillId="0" borderId="102" xfId="0" applyFont="1" applyBorder="1" applyAlignment="1">
      <alignment horizontal="left" vertical="center" textRotation="90"/>
    </xf>
    <xf numFmtId="0" fontId="1" fillId="0" borderId="111" xfId="0" applyFont="1" applyBorder="1" applyAlignment="1">
      <alignment horizontal="left" vertical="center"/>
    </xf>
    <xf numFmtId="0" fontId="12" fillId="0" borderId="0" xfId="0" applyFont="1" applyAlignment="1">
      <alignment horizontal="left" vertical="center"/>
    </xf>
    <xf numFmtId="0" fontId="24" fillId="0" borderId="0" xfId="0" applyFont="1" applyAlignment="1">
      <alignment horizontal="left" vertical="center" wrapText="1" readingOrder="1"/>
    </xf>
    <xf numFmtId="0" fontId="26" fillId="9" borderId="119" xfId="0" applyFont="1" applyFill="1" applyBorder="1" applyAlignment="1">
      <alignment horizontal="center" vertical="center" wrapText="1" readingOrder="1"/>
    </xf>
    <xf numFmtId="0" fontId="26" fillId="9" borderId="120" xfId="0" applyFont="1" applyFill="1" applyBorder="1" applyAlignment="1">
      <alignment horizontal="center" vertical="center" wrapText="1" readingOrder="1"/>
    </xf>
    <xf numFmtId="0" fontId="1" fillId="0" borderId="121" xfId="0" applyFont="1" applyBorder="1" applyAlignment="1">
      <alignment horizontal="center"/>
    </xf>
    <xf numFmtId="0" fontId="6" fillId="0" borderId="3" xfId="0" applyFont="1" applyBorder="1" applyAlignment="1">
      <alignment horizontal="left"/>
    </xf>
    <xf numFmtId="0" fontId="1" fillId="0" borderId="121" xfId="0" applyFont="1" applyBorder="1"/>
    <xf numFmtId="0" fontId="1" fillId="0" borderId="122" xfId="0" applyFont="1" applyBorder="1" applyAlignment="1">
      <alignment horizontal="center"/>
    </xf>
    <xf numFmtId="0" fontId="6" fillId="0" borderId="123" xfId="0" applyFont="1" applyBorder="1"/>
    <xf numFmtId="0" fontId="1" fillId="0" borderId="122" xfId="0" applyFont="1" applyBorder="1"/>
    <xf numFmtId="0" fontId="6" fillId="0" borderId="123" xfId="0" applyFont="1" applyBorder="1" applyAlignment="1">
      <alignment wrapText="1"/>
    </xf>
    <xf numFmtId="0" fontId="6" fillId="0" borderId="123" xfId="0" applyFont="1" applyBorder="1" applyAlignment="1">
      <alignment vertical="top" wrapText="1"/>
    </xf>
    <xf numFmtId="0" fontId="8" fillId="10" borderId="124" xfId="0" applyFont="1" applyFill="1" applyBorder="1" applyAlignment="1">
      <alignment horizontal="center" vertical="center"/>
    </xf>
    <xf numFmtId="0" fontId="6" fillId="0" borderId="124" xfId="0" applyFont="1" applyBorder="1"/>
    <xf numFmtId="0" fontId="8" fillId="11" borderId="124" xfId="0" applyFont="1" applyFill="1" applyBorder="1" applyAlignment="1">
      <alignment horizontal="center" vertical="center"/>
    </xf>
    <xf numFmtId="0" fontId="8" fillId="6" borderId="125" xfId="0" applyFont="1" applyFill="1" applyBorder="1" applyAlignment="1">
      <alignment horizontal="center" vertical="center"/>
    </xf>
    <xf numFmtId="0" fontId="6" fillId="0" borderId="126" xfId="0" applyFont="1" applyBorder="1"/>
    <xf numFmtId="0" fontId="8" fillId="12" borderId="124" xfId="0" applyFont="1" applyFill="1" applyBorder="1" applyAlignment="1">
      <alignment horizontal="center"/>
    </xf>
    <xf numFmtId="0" fontId="1" fillId="0" borderId="127" xfId="0" applyFont="1" applyBorder="1" applyAlignment="1">
      <alignment horizontal="center"/>
    </xf>
    <xf numFmtId="0" fontId="1" fillId="0" borderId="127" xfId="0" applyFont="1" applyBorder="1"/>
    <xf numFmtId="0" fontId="32" fillId="2" borderId="1" xfId="0" applyFont="1" applyFill="1" applyBorder="1" applyAlignment="1">
      <alignment vertical="center"/>
    </xf>
    <xf numFmtId="0" fontId="35" fillId="14" borderId="156" xfId="0" applyFont="1" applyFill="1" applyBorder="1" applyAlignment="1">
      <alignment horizontal="center" vertical="center" wrapText="1" readingOrder="1"/>
    </xf>
    <xf numFmtId="0" fontId="35" fillId="14" borderId="157" xfId="0" applyFont="1" applyFill="1" applyBorder="1" applyAlignment="1">
      <alignment horizontal="center" vertical="center" wrapText="1" readingOrder="1"/>
    </xf>
    <xf numFmtId="0" fontId="35" fillId="14" borderId="120" xfId="0" applyFont="1" applyFill="1" applyBorder="1" applyAlignment="1">
      <alignment horizontal="center" vertical="center" wrapText="1" readingOrder="1"/>
    </xf>
    <xf numFmtId="0" fontId="35" fillId="15" borderId="156" xfId="0" applyFont="1" applyFill="1" applyBorder="1" applyAlignment="1">
      <alignment horizontal="center" wrapText="1" readingOrder="1"/>
    </xf>
    <xf numFmtId="0" fontId="35" fillId="15" borderId="157" xfId="0" applyFont="1" applyFill="1" applyBorder="1" applyAlignment="1">
      <alignment horizontal="center" wrapText="1" readingOrder="1"/>
    </xf>
    <xf numFmtId="0" fontId="35" fillId="15" borderId="120" xfId="0" applyFont="1" applyFill="1" applyBorder="1" applyAlignment="1">
      <alignment horizontal="center" wrapText="1" readingOrder="1"/>
    </xf>
    <xf numFmtId="0" fontId="35" fillId="14" borderId="19" xfId="0" applyFont="1" applyFill="1" applyBorder="1" applyAlignment="1">
      <alignment horizontal="center" vertical="center" wrapText="1" readingOrder="1"/>
    </xf>
    <xf numFmtId="0" fontId="35" fillId="14" borderId="1" xfId="0" applyFont="1" applyFill="1" applyBorder="1" applyAlignment="1">
      <alignment horizontal="center" vertical="center" wrapText="1" readingOrder="1"/>
    </xf>
    <xf numFmtId="0" fontId="35" fillId="14" borderId="20" xfId="0" applyFont="1" applyFill="1" applyBorder="1" applyAlignment="1">
      <alignment horizontal="center" vertical="center" wrapText="1" readingOrder="1"/>
    </xf>
    <xf numFmtId="0" fontId="35" fillId="15" borderId="19" xfId="0" applyFont="1" applyFill="1" applyBorder="1" applyAlignment="1">
      <alignment horizontal="center" wrapText="1" readingOrder="1"/>
    </xf>
    <xf numFmtId="0" fontId="35" fillId="15" borderId="1" xfId="0" applyFont="1" applyFill="1" applyBorder="1" applyAlignment="1">
      <alignment horizontal="center" wrapText="1" readingOrder="1"/>
    </xf>
    <xf numFmtId="0" fontId="35" fillId="15" borderId="20" xfId="0" applyFont="1" applyFill="1" applyBorder="1" applyAlignment="1">
      <alignment horizontal="center" wrapText="1" readingOrder="1"/>
    </xf>
    <xf numFmtId="0" fontId="35" fillId="14" borderId="40" xfId="0" applyFont="1" applyFill="1" applyBorder="1" applyAlignment="1">
      <alignment horizontal="center" vertical="center" wrapText="1" readingOrder="1"/>
    </xf>
    <xf numFmtId="0" fontId="35" fillId="14" borderId="41" xfId="0" applyFont="1" applyFill="1" applyBorder="1" applyAlignment="1">
      <alignment horizontal="center" vertical="center" wrapText="1" readingOrder="1"/>
    </xf>
    <xf numFmtId="0" fontId="35" fillId="14" borderId="42" xfId="0" applyFont="1" applyFill="1" applyBorder="1" applyAlignment="1">
      <alignment horizontal="center" vertical="center" wrapText="1" readingOrder="1"/>
    </xf>
    <xf numFmtId="0" fontId="35" fillId="15" borderId="40" xfId="0" applyFont="1" applyFill="1" applyBorder="1" applyAlignment="1">
      <alignment horizontal="center" wrapText="1" readingOrder="1"/>
    </xf>
    <xf numFmtId="0" fontId="35" fillId="15" borderId="41" xfId="0" applyFont="1" applyFill="1" applyBorder="1" applyAlignment="1">
      <alignment horizontal="center" wrapText="1" readingOrder="1"/>
    </xf>
    <xf numFmtId="0" fontId="35" fillId="15" borderId="42" xfId="0" applyFont="1" applyFill="1" applyBorder="1" applyAlignment="1">
      <alignment horizontal="center" wrapText="1" readingOrder="1"/>
    </xf>
    <xf numFmtId="0" fontId="35" fillId="10" borderId="19" xfId="0" applyFont="1" applyFill="1" applyBorder="1" applyAlignment="1">
      <alignment horizontal="center" wrapText="1" readingOrder="1"/>
    </xf>
    <xf numFmtId="0" fontId="35" fillId="10" borderId="1" xfId="0" applyFont="1" applyFill="1" applyBorder="1" applyAlignment="1">
      <alignment horizontal="center" wrapText="1" readingOrder="1"/>
    </xf>
    <xf numFmtId="0" fontId="35" fillId="10" borderId="20" xfId="0" applyFont="1" applyFill="1" applyBorder="1" applyAlignment="1">
      <alignment horizontal="center" wrapText="1" readingOrder="1"/>
    </xf>
    <xf numFmtId="0" fontId="35" fillId="10" borderId="156" xfId="0" applyFont="1" applyFill="1" applyBorder="1" applyAlignment="1">
      <alignment horizontal="center" wrapText="1" readingOrder="1"/>
    </xf>
    <xf numFmtId="0" fontId="35" fillId="10" borderId="157" xfId="0" applyFont="1" applyFill="1" applyBorder="1" applyAlignment="1">
      <alignment horizontal="center" wrapText="1" readingOrder="1"/>
    </xf>
    <xf numFmtId="0" fontId="35" fillId="10" borderId="120" xfId="0" applyFont="1" applyFill="1" applyBorder="1" applyAlignment="1">
      <alignment horizontal="center" wrapText="1" readingOrder="1"/>
    </xf>
    <xf numFmtId="0" fontId="35" fillId="10" borderId="40" xfId="0" applyFont="1" applyFill="1" applyBorder="1" applyAlignment="1">
      <alignment horizontal="center" wrapText="1" readingOrder="1"/>
    </xf>
    <xf numFmtId="0" fontId="35" fillId="10" borderId="41" xfId="0" applyFont="1" applyFill="1" applyBorder="1" applyAlignment="1">
      <alignment horizontal="center" wrapText="1" readingOrder="1"/>
    </xf>
    <xf numFmtId="0" fontId="35" fillId="10" borderId="42" xfId="0" applyFont="1" applyFill="1" applyBorder="1" applyAlignment="1">
      <alignment horizontal="center" wrapText="1" readingOrder="1"/>
    </xf>
    <xf numFmtId="0" fontId="35" fillId="16" borderId="156" xfId="0" applyFont="1" applyFill="1" applyBorder="1" applyAlignment="1">
      <alignment horizontal="center" wrapText="1" readingOrder="1"/>
    </xf>
    <xf numFmtId="0" fontId="35" fillId="16" borderId="157" xfId="0" applyFont="1" applyFill="1" applyBorder="1" applyAlignment="1">
      <alignment horizontal="center" wrapText="1" readingOrder="1"/>
    </xf>
    <xf numFmtId="0" fontId="35" fillId="16" borderId="120" xfId="0" applyFont="1" applyFill="1" applyBorder="1" applyAlignment="1">
      <alignment horizontal="center" wrapText="1" readingOrder="1"/>
    </xf>
    <xf numFmtId="0" fontId="35" fillId="16" borderId="19" xfId="0" applyFont="1" applyFill="1" applyBorder="1" applyAlignment="1">
      <alignment horizontal="center" wrapText="1" readingOrder="1"/>
    </xf>
    <xf numFmtId="0" fontId="35" fillId="16" borderId="1" xfId="0" applyFont="1" applyFill="1" applyBorder="1" applyAlignment="1">
      <alignment horizontal="center" wrapText="1" readingOrder="1"/>
    </xf>
    <xf numFmtId="0" fontId="35" fillId="16" borderId="20" xfId="0" applyFont="1" applyFill="1" applyBorder="1" applyAlignment="1">
      <alignment horizontal="center" wrapText="1" readingOrder="1"/>
    </xf>
    <xf numFmtId="0" fontId="35" fillId="16" borderId="40" xfId="0" applyFont="1" applyFill="1" applyBorder="1" applyAlignment="1">
      <alignment horizontal="center" wrapText="1" readingOrder="1"/>
    </xf>
    <xf numFmtId="0" fontId="35" fillId="16" borderId="41" xfId="0" applyFont="1" applyFill="1" applyBorder="1" applyAlignment="1">
      <alignment horizontal="center" wrapText="1" readingOrder="1"/>
    </xf>
    <xf numFmtId="0" fontId="35" fillId="16" borderId="42" xfId="0" applyFont="1" applyFill="1" applyBorder="1" applyAlignment="1">
      <alignment horizontal="center" wrapText="1" readingOrder="1"/>
    </xf>
    <xf numFmtId="0" fontId="37" fillId="10" borderId="157" xfId="0" applyFont="1" applyFill="1" applyBorder="1" applyAlignment="1">
      <alignment horizontal="center" wrapText="1" readingOrder="1"/>
    </xf>
    <xf numFmtId="0" fontId="39" fillId="0" borderId="0" xfId="0" applyFont="1" applyAlignment="1">
      <alignment horizontal="center" vertical="center" wrapText="1"/>
    </xf>
    <xf numFmtId="0" fontId="40" fillId="17" borderId="1" xfId="0" applyFont="1" applyFill="1" applyBorder="1" applyAlignment="1">
      <alignment horizontal="center" vertical="center" wrapText="1" readingOrder="1"/>
    </xf>
    <xf numFmtId="0" fontId="41" fillId="16" borderId="164" xfId="0" applyFont="1" applyFill="1" applyBorder="1" applyAlignment="1">
      <alignment horizontal="center" vertical="center" wrapText="1" readingOrder="1"/>
    </xf>
    <xf numFmtId="0" fontId="41" fillId="0" borderId="165" xfId="0" applyFont="1" applyBorder="1" applyAlignment="1">
      <alignment horizontal="left" vertical="center" wrapText="1" readingOrder="1"/>
    </xf>
    <xf numFmtId="9" fontId="41" fillId="0" borderId="165" xfId="0" applyNumberFormat="1" applyFont="1" applyBorder="1" applyAlignment="1">
      <alignment horizontal="center" vertical="center" wrapText="1" readingOrder="1"/>
    </xf>
    <xf numFmtId="0" fontId="41" fillId="18" borderId="166" xfId="0" applyFont="1" applyFill="1" applyBorder="1" applyAlignment="1">
      <alignment horizontal="center" vertical="center" wrapText="1" readingOrder="1"/>
    </xf>
    <xf numFmtId="0" fontId="41" fillId="0" borderId="166" xfId="0" applyFont="1" applyBorder="1" applyAlignment="1">
      <alignment horizontal="left" vertical="center" wrapText="1" readingOrder="1"/>
    </xf>
    <xf numFmtId="9" fontId="41" fillId="0" borderId="166" xfId="0" applyNumberFormat="1" applyFont="1" applyBorder="1" applyAlignment="1">
      <alignment horizontal="center" vertical="center" wrapText="1" readingOrder="1"/>
    </xf>
    <xf numFmtId="0" fontId="41" fillId="19" borderId="166" xfId="0" applyFont="1" applyFill="1" applyBorder="1" applyAlignment="1">
      <alignment horizontal="center" vertical="center" wrapText="1" readingOrder="1"/>
    </xf>
    <xf numFmtId="0" fontId="41" fillId="11" borderId="166" xfId="0" applyFont="1" applyFill="1" applyBorder="1" applyAlignment="1">
      <alignment horizontal="center" vertical="center" wrapText="1" readingOrder="1"/>
    </xf>
    <xf numFmtId="0" fontId="42" fillId="6" borderId="16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4" fillId="2" borderId="1" xfId="0" applyFont="1" applyFill="1" applyBorder="1" applyAlignment="1">
      <alignment horizontal="center" vertical="center" wrapText="1"/>
    </xf>
    <xf numFmtId="0" fontId="45" fillId="17" borderId="1" xfId="0" applyFont="1" applyFill="1" applyBorder="1" applyAlignment="1">
      <alignment horizontal="center" vertical="center" wrapText="1" readingOrder="1"/>
    </xf>
    <xf numFmtId="0" fontId="46" fillId="2" borderId="1" xfId="0" applyFont="1" applyFill="1" applyBorder="1"/>
    <xf numFmtId="0" fontId="47" fillId="16" borderId="164" xfId="0" applyFont="1" applyFill="1" applyBorder="1" applyAlignment="1">
      <alignment horizontal="center" vertical="center" wrapText="1" readingOrder="1"/>
    </xf>
    <xf numFmtId="0" fontId="47" fillId="0" borderId="165" xfId="0" applyFont="1" applyBorder="1" applyAlignment="1">
      <alignment horizontal="center" vertical="center" wrapText="1" readingOrder="1"/>
    </xf>
    <xf numFmtId="0" fontId="47" fillId="0" borderId="165" xfId="0" applyFont="1" applyBorder="1" applyAlignment="1">
      <alignment horizontal="left" vertical="center" wrapText="1" readingOrder="1"/>
    </xf>
    <xf numFmtId="0" fontId="47" fillId="18" borderId="166" xfId="0" applyFont="1" applyFill="1" applyBorder="1" applyAlignment="1">
      <alignment horizontal="center" vertical="center" wrapText="1" readingOrder="1"/>
    </xf>
    <xf numFmtId="0" fontId="47" fillId="0" borderId="166" xfId="0" applyFont="1" applyBorder="1" applyAlignment="1">
      <alignment horizontal="center" vertical="center" wrapText="1" readingOrder="1"/>
    </xf>
    <xf numFmtId="0" fontId="47" fillId="0" borderId="166" xfId="0" applyFont="1" applyBorder="1" applyAlignment="1">
      <alignment horizontal="left" vertical="center" wrapText="1" readingOrder="1"/>
    </xf>
    <xf numFmtId="0" fontId="47" fillId="19" borderId="166" xfId="0" applyFont="1" applyFill="1" applyBorder="1" applyAlignment="1">
      <alignment horizontal="center" vertical="center" wrapText="1" readingOrder="1"/>
    </xf>
    <xf numFmtId="0" fontId="47" fillId="11" borderId="166" xfId="0" applyFont="1" applyFill="1" applyBorder="1" applyAlignment="1">
      <alignment horizontal="center" vertical="center" wrapText="1" readingOrder="1"/>
    </xf>
    <xf numFmtId="0" fontId="48" fillId="6" borderId="166" xfId="0" applyFont="1" applyFill="1" applyBorder="1" applyAlignment="1">
      <alignment horizontal="center" vertical="center" wrapText="1" readingOrder="1"/>
    </xf>
    <xf numFmtId="0" fontId="49"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46" fillId="0" borderId="0" xfId="0" applyFont="1"/>
    <xf numFmtId="0" fontId="49" fillId="0" borderId="0" xfId="0" applyFont="1" applyAlignment="1">
      <alignment horizontal="left" vertical="center" wrapText="1" readingOrder="1"/>
    </xf>
    <xf numFmtId="0" fontId="50" fillId="0" borderId="0" xfId="0" applyFont="1" applyAlignment="1">
      <alignment vertical="center"/>
    </xf>
    <xf numFmtId="0" fontId="51" fillId="0" borderId="0" xfId="0" applyFont="1"/>
    <xf numFmtId="0" fontId="52" fillId="0" borderId="0" xfId="0" applyFont="1"/>
    <xf numFmtId="0" fontId="53" fillId="0" borderId="0" xfId="0" applyFont="1"/>
    <xf numFmtId="0" fontId="54" fillId="2" borderId="1" xfId="0" applyFont="1" applyFill="1" applyBorder="1"/>
    <xf numFmtId="0" fontId="55" fillId="2" borderId="1" xfId="0" applyFont="1" applyFill="1" applyBorder="1"/>
    <xf numFmtId="0" fontId="25" fillId="20" borderId="168" xfId="0" applyFont="1" applyFill="1" applyBorder="1" applyAlignment="1">
      <alignment horizontal="center" vertical="center" wrapText="1" readingOrder="1"/>
    </xf>
    <xf numFmtId="0" fontId="25" fillId="20" borderId="169" xfId="0" applyFont="1" applyFill="1" applyBorder="1" applyAlignment="1">
      <alignment horizontal="center" vertical="center" wrapText="1" readingOrder="1"/>
    </xf>
    <xf numFmtId="0" fontId="25" fillId="2" borderId="172" xfId="0" applyFont="1" applyFill="1" applyBorder="1" applyAlignment="1">
      <alignment horizontal="center" vertical="center" wrapText="1" readingOrder="1"/>
    </xf>
    <xf numFmtId="0" fontId="56" fillId="2" borderId="172" xfId="0" applyFont="1" applyFill="1" applyBorder="1" applyAlignment="1">
      <alignment horizontal="left" vertical="center" wrapText="1" readingOrder="1"/>
    </xf>
    <xf numFmtId="9" fontId="25" fillId="2" borderId="173" xfId="0" applyNumberFormat="1" applyFont="1" applyFill="1" applyBorder="1" applyAlignment="1">
      <alignment horizontal="center" vertical="center" wrapText="1" readingOrder="1"/>
    </xf>
    <xf numFmtId="0" fontId="25" fillId="2" borderId="176" xfId="0" applyFont="1" applyFill="1" applyBorder="1" applyAlignment="1">
      <alignment horizontal="center" vertical="center" wrapText="1" readingOrder="1"/>
    </xf>
    <xf numFmtId="0" fontId="56" fillId="2" borderId="176" xfId="0" applyFont="1" applyFill="1" applyBorder="1" applyAlignment="1">
      <alignment horizontal="left" vertical="center" wrapText="1" readingOrder="1"/>
    </xf>
    <xf numFmtId="9" fontId="25" fillId="2" borderId="177" xfId="0" applyNumberFormat="1" applyFont="1" applyFill="1" applyBorder="1" applyAlignment="1">
      <alignment horizontal="center" vertical="center" wrapText="1" readingOrder="1"/>
    </xf>
    <xf numFmtId="0" fontId="56" fillId="2" borderId="177" xfId="0" applyFont="1" applyFill="1" applyBorder="1" applyAlignment="1">
      <alignment horizontal="center" vertical="center" wrapText="1" readingOrder="1"/>
    </xf>
    <xf numFmtId="0" fontId="25" fillId="2" borderId="183" xfId="0" applyFont="1" applyFill="1" applyBorder="1" applyAlignment="1">
      <alignment horizontal="center" vertical="center" wrapText="1" readingOrder="1"/>
    </xf>
    <xf numFmtId="0" fontId="56" fillId="2" borderId="183" xfId="0" applyFont="1" applyFill="1" applyBorder="1" applyAlignment="1">
      <alignment horizontal="left" vertical="center" wrapText="1" readingOrder="1"/>
    </xf>
    <xf numFmtId="0" fontId="56" fillId="2" borderId="184" xfId="0" applyFont="1" applyFill="1" applyBorder="1" applyAlignment="1">
      <alignment horizontal="center" vertical="center" wrapText="1" readingOrder="1"/>
    </xf>
    <xf numFmtId="0" fontId="10" fillId="2" borderId="1" xfId="0" applyFont="1" applyFill="1" applyBorder="1"/>
    <xf numFmtId="0" fontId="54" fillId="0" borderId="0" xfId="0" applyFont="1"/>
    <xf numFmtId="0" fontId="58" fillId="0" borderId="16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2" fillId="0" borderId="83" xfId="0" applyFont="1" applyBorder="1" applyAlignment="1">
      <alignment horizontal="left" vertical="center" wrapText="1"/>
    </xf>
    <xf numFmtId="0" fontId="3" fillId="0" borderId="90" xfId="0" applyFont="1" applyBorder="1"/>
    <xf numFmtId="0" fontId="3" fillId="0" borderId="94" xfId="0" applyFont="1" applyBorder="1"/>
    <xf numFmtId="9" fontId="1" fillId="0" borderId="83" xfId="0" applyNumberFormat="1" applyFont="1" applyBorder="1" applyAlignment="1">
      <alignment horizontal="left" vertical="center" wrapText="1"/>
    </xf>
    <xf numFmtId="0" fontId="12" fillId="0" borderId="83" xfId="0" applyFont="1" applyBorder="1" applyAlignment="1">
      <alignment horizontal="left" vertical="center"/>
    </xf>
    <xf numFmtId="0" fontId="1" fillId="8" borderId="82" xfId="0" applyFont="1" applyFill="1" applyBorder="1" applyAlignment="1">
      <alignment horizontal="left" vertical="center"/>
    </xf>
    <xf numFmtId="0" fontId="3" fillId="0" borderId="89" xfId="0" applyFont="1" applyBorder="1"/>
    <xf numFmtId="0" fontId="3" fillId="0" borderId="93" xfId="0" applyFont="1" applyBorder="1"/>
    <xf numFmtId="0" fontId="1" fillId="0" borderId="83" xfId="0" applyFont="1" applyBorder="1" applyAlignment="1">
      <alignment horizontal="left" vertical="center" wrapText="1"/>
    </xf>
    <xf numFmtId="0" fontId="1" fillId="0" borderId="83" xfId="0" applyFont="1" applyBorder="1" applyAlignment="1">
      <alignment horizontal="left" vertical="center"/>
    </xf>
    <xf numFmtId="0" fontId="1" fillId="2" borderId="83" xfId="0" applyFont="1" applyFill="1" applyBorder="1" applyAlignment="1">
      <alignment horizontal="left" vertical="center"/>
    </xf>
    <xf numFmtId="0" fontId="1" fillId="0" borderId="48" xfId="0" applyFont="1" applyBorder="1" applyAlignment="1">
      <alignment horizontal="left" vertical="center" wrapText="1"/>
    </xf>
    <xf numFmtId="0" fontId="3" fillId="0" borderId="49" xfId="0" applyFont="1" applyBorder="1"/>
    <xf numFmtId="0" fontId="1" fillId="0" borderId="43" xfId="0" applyFont="1" applyBorder="1" applyAlignment="1">
      <alignment horizontal="left" vertical="center"/>
    </xf>
    <xf numFmtId="0" fontId="3" fillId="0" borderId="44" xfId="0" applyFont="1" applyBorder="1"/>
    <xf numFmtId="0" fontId="3" fillId="0" borderId="45" xfId="0" applyFont="1" applyBorder="1"/>
    <xf numFmtId="0" fontId="3" fillId="0" borderId="48" xfId="0" applyFont="1" applyBorder="1"/>
    <xf numFmtId="0" fontId="12" fillId="2" borderId="43" xfId="0" applyFont="1" applyFill="1" applyBorder="1" applyAlignment="1">
      <alignment horizontal="center" vertical="center" wrapText="1"/>
    </xf>
    <xf numFmtId="0" fontId="12" fillId="2" borderId="46" xfId="0" applyFont="1" applyFill="1" applyBorder="1" applyAlignment="1">
      <alignment horizontal="left" vertical="center"/>
    </xf>
    <xf numFmtId="0" fontId="3" fillId="0" borderId="47" xfId="0" applyFont="1" applyBorder="1"/>
    <xf numFmtId="0" fontId="13" fillId="5" borderId="50" xfId="0" applyFont="1" applyFill="1" applyBorder="1" applyAlignment="1">
      <alignment horizontal="left" vertical="center"/>
    </xf>
    <xf numFmtId="0" fontId="3" fillId="0" borderId="51" xfId="0" applyFont="1" applyBorder="1"/>
    <xf numFmtId="0" fontId="3" fillId="0" borderId="52" xfId="0" applyFont="1" applyBorder="1"/>
    <xf numFmtId="0" fontId="13" fillId="5" borderId="53" xfId="0" applyFont="1" applyFill="1" applyBorder="1" applyAlignment="1">
      <alignment horizontal="left" vertical="center"/>
    </xf>
    <xf numFmtId="0" fontId="13" fillId="5" borderId="54" xfId="0" applyFont="1" applyFill="1" applyBorder="1" applyAlignment="1">
      <alignment horizontal="left" vertical="center"/>
    </xf>
    <xf numFmtId="0" fontId="3" fillId="0" borderId="55" xfId="0" applyFont="1" applyBorder="1"/>
    <xf numFmtId="0" fontId="3" fillId="0" borderId="56" xfId="0" applyFont="1" applyBorder="1"/>
    <xf numFmtId="0" fontId="13" fillId="6" borderId="64" xfId="0" applyFont="1" applyFill="1" applyBorder="1" applyAlignment="1">
      <alignment horizontal="left" vertical="center" wrapText="1"/>
    </xf>
    <xf numFmtId="0" fontId="3" fillId="0" borderId="76" xfId="0" applyFont="1" applyBorder="1"/>
    <xf numFmtId="0" fontId="13" fillId="6" borderId="68" xfId="0" applyFont="1" applyFill="1" applyBorder="1" applyAlignment="1">
      <alignment horizontal="left" vertical="center" wrapText="1"/>
    </xf>
    <xf numFmtId="0" fontId="3" fillId="0" borderId="77" xfId="0" applyFont="1" applyBorder="1"/>
    <xf numFmtId="0" fontId="3" fillId="0" borderId="57" xfId="0" applyFont="1" applyBorder="1"/>
    <xf numFmtId="0" fontId="13" fillId="6" borderId="50" xfId="0" applyFont="1" applyFill="1" applyBorder="1" applyAlignment="1">
      <alignment horizontal="left" vertical="center" wrapText="1"/>
    </xf>
    <xf numFmtId="0" fontId="3" fillId="0" borderId="58" xfId="0" applyFont="1" applyBorder="1"/>
    <xf numFmtId="0" fontId="12" fillId="7" borderId="59" xfId="0" applyFont="1" applyFill="1" applyBorder="1" applyAlignment="1">
      <alignment horizontal="left" vertical="center" wrapText="1"/>
    </xf>
    <xf numFmtId="0" fontId="3" fillId="0" borderId="69" xfId="0" applyFont="1" applyBorder="1"/>
    <xf numFmtId="0" fontId="12" fillId="7" borderId="43" xfId="0" applyFont="1" applyFill="1" applyBorder="1" applyAlignment="1">
      <alignment horizontal="left" vertical="center" wrapText="1"/>
    </xf>
    <xf numFmtId="0" fontId="13" fillId="5" borderId="60" xfId="0" applyFont="1" applyFill="1" applyBorder="1" applyAlignment="1">
      <alignment horizontal="left" vertical="center" textRotation="90"/>
    </xf>
    <xf numFmtId="0" fontId="3" fillId="0" borderId="70" xfId="0" applyFont="1" applyBorder="1"/>
    <xf numFmtId="0" fontId="13" fillId="5" borderId="61" xfId="0" applyFont="1" applyFill="1" applyBorder="1" applyAlignment="1">
      <alignment horizontal="left" vertical="center"/>
    </xf>
    <xf numFmtId="0" fontId="3" fillId="0" borderId="71" xfId="0" applyFont="1" applyBorder="1"/>
    <xf numFmtId="0" fontId="13" fillId="5" borderId="64" xfId="0" applyFont="1" applyFill="1" applyBorder="1" applyAlignment="1">
      <alignment horizontal="left" vertical="center" wrapText="1"/>
    </xf>
    <xf numFmtId="0" fontId="3" fillId="0" borderId="74" xfId="0" applyFont="1" applyBorder="1"/>
    <xf numFmtId="0" fontId="13" fillId="5" borderId="65"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66" xfId="0" applyFont="1" applyFill="1" applyBorder="1" applyAlignment="1">
      <alignment horizontal="left" vertical="center" textRotation="90" wrapText="1"/>
    </xf>
    <xf numFmtId="0" fontId="13" fillId="5" borderId="63" xfId="0" applyFont="1" applyFill="1" applyBorder="1" applyAlignment="1">
      <alignment horizontal="left" vertical="center" textRotation="90" wrapText="1"/>
    </xf>
    <xf numFmtId="0" fontId="3" fillId="0" borderId="73" xfId="0" applyFont="1" applyBorder="1"/>
    <xf numFmtId="0" fontId="13" fillId="5" borderId="62" xfId="0" applyFont="1" applyFill="1" applyBorder="1" applyAlignment="1">
      <alignment horizontal="left" vertical="center" textRotation="90" wrapText="1"/>
    </xf>
    <xf numFmtId="0" fontId="3" fillId="0" borderId="72" xfId="0" applyFont="1" applyBorder="1"/>
    <xf numFmtId="0" fontId="13" fillId="6" borderId="67" xfId="0" applyFont="1" applyFill="1" applyBorder="1" applyAlignment="1">
      <alignment horizontal="left" vertical="center" wrapText="1"/>
    </xf>
    <xf numFmtId="0" fontId="13" fillId="6" borderId="62" xfId="0" applyFont="1" applyFill="1" applyBorder="1" applyAlignment="1">
      <alignment horizontal="left" vertical="center" wrapText="1"/>
    </xf>
    <xf numFmtId="0" fontId="3" fillId="0" borderId="78" xfId="0" applyFont="1" applyBorder="1"/>
    <xf numFmtId="0" fontId="13" fillId="6" borderId="65" xfId="0" applyFont="1" applyFill="1" applyBorder="1" applyAlignment="1">
      <alignment horizontal="left" vertical="center" wrapText="1"/>
    </xf>
    <xf numFmtId="0" fontId="3" fillId="0" borderId="79" xfId="0" applyFont="1" applyBorder="1"/>
    <xf numFmtId="0" fontId="13" fillId="5" borderId="61" xfId="0" applyFont="1" applyFill="1" applyBorder="1" applyAlignment="1">
      <alignment horizontal="left" vertical="center" wrapText="1"/>
    </xf>
    <xf numFmtId="0" fontId="13" fillId="5" borderId="62" xfId="0" applyFont="1" applyFill="1" applyBorder="1" applyAlignment="1">
      <alignment horizontal="left" vertical="center" wrapText="1"/>
    </xf>
    <xf numFmtId="0" fontId="13" fillId="5" borderId="63" xfId="0" applyFont="1" applyFill="1" applyBorder="1" applyAlignment="1">
      <alignment horizontal="left" vertical="center" wrapText="1"/>
    </xf>
    <xf numFmtId="0" fontId="13" fillId="5" borderId="63" xfId="0" applyFont="1" applyFill="1" applyBorder="1" applyAlignment="1">
      <alignment horizontal="left" vertical="center"/>
    </xf>
    <xf numFmtId="0" fontId="13" fillId="5" borderId="64" xfId="0" applyFont="1" applyFill="1" applyBorder="1" applyAlignment="1">
      <alignment horizontal="left" vertical="center" textRotation="90" wrapText="1"/>
    </xf>
    <xf numFmtId="0" fontId="1" fillId="2" borderId="83" xfId="0" applyFont="1" applyFill="1" applyBorder="1" applyAlignment="1">
      <alignment horizontal="left" vertical="center" wrapText="1"/>
    </xf>
    <xf numFmtId="0" fontId="24" fillId="9" borderId="112" xfId="0" applyFont="1" applyFill="1" applyBorder="1" applyAlignment="1">
      <alignment horizontal="center" vertical="center" wrapText="1" readingOrder="1"/>
    </xf>
    <xf numFmtId="0" fontId="3" fillId="0" borderId="113" xfId="0" applyFont="1" applyBorder="1"/>
    <xf numFmtId="0" fontId="3" fillId="0" borderId="114" xfId="0" applyFont="1" applyBorder="1"/>
    <xf numFmtId="0" fontId="24" fillId="9" borderId="115" xfId="0" applyFont="1" applyFill="1" applyBorder="1" applyAlignment="1">
      <alignment horizontal="center" vertical="center" wrapText="1" readingOrder="1"/>
    </xf>
    <xf numFmtId="0" fontId="3" fillId="0" borderId="118" xfId="0" applyFont="1" applyBorder="1"/>
    <xf numFmtId="0" fontId="25" fillId="9" borderId="115" xfId="0" applyFont="1" applyFill="1" applyBorder="1" applyAlignment="1">
      <alignment horizontal="center" vertical="center" wrapText="1" readingOrder="1"/>
    </xf>
    <xf numFmtId="0" fontId="25" fillId="9" borderId="116" xfId="0" applyFont="1" applyFill="1" applyBorder="1" applyAlignment="1">
      <alignment horizontal="center" vertical="center" wrapText="1" readingOrder="1"/>
    </xf>
    <xf numFmtId="0" fontId="3" fillId="0" borderId="117" xfId="0" applyFont="1" applyBorder="1"/>
    <xf numFmtId="0" fontId="30" fillId="14" borderId="128" xfId="0" applyFont="1" applyFill="1" applyBorder="1" applyAlignment="1">
      <alignment horizontal="center" vertical="center" wrapText="1" readingOrder="1"/>
    </xf>
    <xf numFmtId="0" fontId="3" fillId="0" borderId="130" xfId="0" applyFont="1" applyBorder="1"/>
    <xf numFmtId="0" fontId="3" fillId="0" borderId="133" xfId="0" applyFont="1" applyBorder="1"/>
    <xf numFmtId="0" fontId="3" fillId="0" borderId="135" xfId="0" applyFont="1" applyBorder="1"/>
    <xf numFmtId="0" fontId="30" fillId="14" borderId="144" xfId="0" applyFont="1" applyFill="1" applyBorder="1" applyAlignment="1">
      <alignment horizontal="center" vertical="center" wrapText="1" readingOrder="1"/>
    </xf>
    <xf numFmtId="0" fontId="3" fillId="0" borderId="142" xfId="0" applyFont="1" applyBorder="1"/>
    <xf numFmtId="0" fontId="30" fillId="15" borderId="144" xfId="0" applyFont="1" applyFill="1" applyBorder="1" applyAlignment="1">
      <alignment horizontal="center" wrapText="1" readingOrder="1"/>
    </xf>
    <xf numFmtId="0" fontId="30" fillId="15" borderId="128" xfId="0" applyFont="1" applyFill="1" applyBorder="1" applyAlignment="1">
      <alignment horizontal="center" wrapText="1" readingOrder="1"/>
    </xf>
    <xf numFmtId="0" fontId="30" fillId="14" borderId="137" xfId="0" applyFont="1" applyFill="1" applyBorder="1" applyAlignment="1">
      <alignment horizontal="center" vertical="center" wrapText="1" readingOrder="1"/>
    </xf>
    <xf numFmtId="0" fontId="3" fillId="0" borderId="139" xfId="0" applyFont="1" applyBorder="1"/>
    <xf numFmtId="0" fontId="30" fillId="14" borderId="140" xfId="0" applyFont="1" applyFill="1" applyBorder="1" applyAlignment="1">
      <alignment horizontal="center" vertical="center" wrapText="1" readingOrder="1"/>
    </xf>
    <xf numFmtId="0" fontId="3" fillId="0" borderId="145" xfId="0" applyFont="1" applyBorder="1"/>
    <xf numFmtId="0" fontId="3" fillId="0" borderId="147" xfId="0" applyFont="1" applyBorder="1"/>
    <xf numFmtId="0" fontId="3" fillId="0" borderId="148" xfId="0" applyFont="1" applyBorder="1"/>
    <xf numFmtId="0" fontId="3" fillId="0" borderId="136" xfId="0" applyFont="1" applyBorder="1"/>
    <xf numFmtId="0" fontId="3" fillId="0" borderId="143" xfId="0" applyFont="1" applyBorder="1"/>
    <xf numFmtId="0" fontId="30" fillId="10" borderId="140" xfId="0" applyFont="1" applyFill="1" applyBorder="1" applyAlignment="1">
      <alignment horizontal="center" wrapText="1" readingOrder="1"/>
    </xf>
    <xf numFmtId="0" fontId="3" fillId="0" borderId="141" xfId="0" applyFont="1" applyBorder="1"/>
    <xf numFmtId="0" fontId="30" fillId="10" borderId="128" xfId="0" applyFont="1" applyFill="1" applyBorder="1" applyAlignment="1">
      <alignment horizontal="center" wrapText="1" readingOrder="1"/>
    </xf>
    <xf numFmtId="0" fontId="30" fillId="15" borderId="137" xfId="0" applyFont="1" applyFill="1" applyBorder="1" applyAlignment="1">
      <alignment horizontal="center" wrapText="1" readingOrder="1"/>
    </xf>
    <xf numFmtId="0" fontId="30" fillId="15" borderId="140" xfId="0" applyFont="1" applyFill="1" applyBorder="1" applyAlignment="1">
      <alignment horizontal="center" wrapText="1" readingOrder="1"/>
    </xf>
    <xf numFmtId="0" fontId="3" fillId="0" borderId="155" xfId="0" applyFont="1" applyBorder="1"/>
    <xf numFmtId="0" fontId="31" fillId="16" borderId="152" xfId="0" applyFont="1" applyFill="1" applyBorder="1" applyAlignment="1">
      <alignment horizontal="center" vertical="center" wrapText="1" readingOrder="1"/>
    </xf>
    <xf numFmtId="0" fontId="3" fillId="0" borderId="153" xfId="0" applyFont="1" applyBorder="1"/>
    <xf numFmtId="0" fontId="3" fillId="0" borderId="154" xfId="0" applyFont="1" applyBorder="1"/>
    <xf numFmtId="0" fontId="3" fillId="0" borderId="146" xfId="0" applyFont="1" applyBorder="1"/>
    <xf numFmtId="0" fontId="31" fillId="15" borderId="137" xfId="0" applyFont="1" applyFill="1" applyBorder="1" applyAlignment="1">
      <alignment horizontal="center" vertical="center" wrapText="1" readingOrder="1"/>
    </xf>
    <xf numFmtId="0" fontId="3" fillId="0" borderId="138" xfId="0" applyFont="1" applyBorder="1"/>
    <xf numFmtId="0" fontId="3" fillId="0" borderId="149" xfId="0" applyFont="1" applyBorder="1"/>
    <xf numFmtId="0" fontId="3" fillId="0" borderId="150" xfId="0" applyFont="1" applyBorder="1"/>
    <xf numFmtId="0" fontId="3" fillId="0" borderId="151" xfId="0" applyFont="1" applyBorder="1"/>
    <xf numFmtId="0" fontId="31" fillId="14" borderId="152" xfId="0" applyFont="1" applyFill="1" applyBorder="1" applyAlignment="1">
      <alignment horizontal="center" vertical="center" wrapText="1" readingOrder="1"/>
    </xf>
    <xf numFmtId="0" fontId="31" fillId="10" borderId="152" xfId="0" applyFont="1" applyFill="1" applyBorder="1" applyAlignment="1">
      <alignment horizontal="center" vertical="center" wrapText="1" readingOrder="1"/>
    </xf>
    <xf numFmtId="0" fontId="30" fillId="16" borderId="128" xfId="0" applyFont="1" applyFill="1" applyBorder="1" applyAlignment="1">
      <alignment horizontal="center" wrapText="1" readingOrder="1"/>
    </xf>
    <xf numFmtId="0" fontId="30" fillId="10" borderId="144" xfId="0" applyFont="1" applyFill="1" applyBorder="1" applyAlignment="1">
      <alignment horizontal="center" wrapText="1" readingOrder="1"/>
    </xf>
    <xf numFmtId="0" fontId="29" fillId="0" borderId="137" xfId="0" applyFont="1" applyBorder="1" applyAlignment="1">
      <alignment horizontal="center" vertical="center" wrapText="1"/>
    </xf>
    <xf numFmtId="0" fontId="30" fillId="16" borderId="137" xfId="0" applyFont="1" applyFill="1" applyBorder="1" applyAlignment="1">
      <alignment horizontal="center" wrapText="1" readingOrder="1"/>
    </xf>
    <xf numFmtId="0" fontId="30" fillId="16" borderId="144" xfId="0" applyFont="1" applyFill="1" applyBorder="1" applyAlignment="1">
      <alignment horizontal="center" wrapText="1" readingOrder="1"/>
    </xf>
    <xf numFmtId="0" fontId="30" fillId="10" borderId="137" xfId="0" applyFont="1" applyFill="1" applyBorder="1" applyAlignment="1">
      <alignment horizontal="center" wrapText="1" readingOrder="1"/>
    </xf>
    <xf numFmtId="0" fontId="27" fillId="0" borderId="0" xfId="0" applyFont="1" applyAlignment="1">
      <alignment horizontal="center" vertical="center" wrapText="1"/>
    </xf>
    <xf numFmtId="0" fontId="28" fillId="13" borderId="128" xfId="0" applyFont="1" applyFill="1" applyBorder="1" applyAlignment="1">
      <alignment horizontal="center" vertical="center" wrapText="1" readingOrder="1"/>
    </xf>
    <xf numFmtId="0" fontId="3" fillId="0" borderId="129" xfId="0" applyFont="1" applyBorder="1"/>
    <xf numFmtId="0" fontId="3" fillId="0" borderId="131" xfId="0" applyFont="1" applyBorder="1"/>
    <xf numFmtId="0" fontId="3" fillId="0" borderId="132" xfId="0" applyFont="1" applyBorder="1"/>
    <xf numFmtId="0" fontId="3" fillId="0" borderId="134" xfId="0" applyFont="1" applyBorder="1"/>
    <xf numFmtId="0" fontId="28" fillId="13" borderId="128" xfId="0" applyFont="1" applyFill="1" applyBorder="1" applyAlignment="1">
      <alignment horizontal="center" vertical="center" textRotation="90" wrapText="1" readingOrder="1"/>
    </xf>
    <xf numFmtId="0" fontId="29" fillId="0" borderId="8" xfId="0" applyFont="1" applyBorder="1" applyAlignment="1">
      <alignment horizontal="center" vertical="center" wrapText="1"/>
    </xf>
    <xf numFmtId="0" fontId="30" fillId="16" borderId="140" xfId="0" applyFont="1" applyFill="1" applyBorder="1" applyAlignment="1">
      <alignment horizontal="center" wrapText="1" readingOrder="1"/>
    </xf>
    <xf numFmtId="0" fontId="36" fillId="14" borderId="158" xfId="0" applyFont="1" applyFill="1" applyBorder="1" applyAlignment="1">
      <alignment horizontal="center" vertical="center" wrapText="1" readingOrder="1"/>
    </xf>
    <xf numFmtId="0" fontId="3" fillId="0" borderId="159" xfId="0" applyFont="1" applyBorder="1"/>
    <xf numFmtId="0" fontId="3" fillId="0" borderId="160" xfId="0" applyFont="1" applyBorder="1"/>
    <xf numFmtId="0" fontId="3" fillId="0" borderId="161" xfId="0" applyFont="1" applyBorder="1"/>
    <xf numFmtId="0" fontId="3" fillId="0" borderId="162" xfId="0" applyFont="1" applyBorder="1"/>
    <xf numFmtId="0" fontId="3" fillId="0" borderId="163" xfId="0" applyFont="1" applyBorder="1"/>
    <xf numFmtId="0" fontId="36" fillId="10" borderId="158" xfId="0" applyFont="1" applyFill="1" applyBorder="1" applyAlignment="1">
      <alignment horizontal="center" vertical="center" wrapText="1" readingOrder="1"/>
    </xf>
    <xf numFmtId="0" fontId="36" fillId="15" borderId="158" xfId="0" applyFont="1" applyFill="1" applyBorder="1" applyAlignment="1">
      <alignment horizontal="center" vertical="center" wrapText="1" readingOrder="1"/>
    </xf>
    <xf numFmtId="0" fontId="36" fillId="16" borderId="158" xfId="0" applyFont="1" applyFill="1" applyBorder="1" applyAlignment="1">
      <alignment horizontal="center" vertical="center" wrapText="1" readingOrder="1"/>
    </xf>
    <xf numFmtId="0" fontId="34" fillId="0" borderId="137" xfId="0" applyFont="1" applyBorder="1" applyAlignment="1">
      <alignment horizontal="center" vertical="center" wrapText="1"/>
    </xf>
    <xf numFmtId="0" fontId="33" fillId="0" borderId="0" xfId="0" applyFont="1" applyAlignment="1">
      <alignment horizontal="center" vertical="center" wrapText="1"/>
    </xf>
    <xf numFmtId="0" fontId="38" fillId="0" borderId="0" xfId="0" applyFont="1" applyAlignment="1">
      <alignment horizontal="center" vertical="center"/>
    </xf>
    <xf numFmtId="0" fontId="43" fillId="0" borderId="0" xfId="0" applyFont="1" applyAlignment="1">
      <alignment horizontal="center" vertical="center"/>
    </xf>
    <xf numFmtId="0" fontId="25" fillId="2" borderId="178" xfId="0" applyFont="1" applyFill="1" applyBorder="1" applyAlignment="1">
      <alignment horizontal="center" vertical="center" wrapText="1" readingOrder="1"/>
    </xf>
    <xf numFmtId="0" fontId="3" fillId="0" borderId="111" xfId="0" applyFont="1" applyBorder="1"/>
    <xf numFmtId="0" fontId="3" fillId="0" borderId="182" xfId="0" applyFont="1" applyBorder="1"/>
    <xf numFmtId="0" fontId="24" fillId="20" borderId="112" xfId="0" applyFont="1" applyFill="1" applyBorder="1" applyAlignment="1">
      <alignment horizontal="center" vertical="center" wrapText="1" readingOrder="1"/>
    </xf>
    <xf numFmtId="0" fontId="25" fillId="20" borderId="112" xfId="0" applyFont="1" applyFill="1" applyBorder="1" applyAlignment="1">
      <alignment horizontal="center" vertical="center" wrapText="1" readingOrder="1"/>
    </xf>
    <xf numFmtId="0" fontId="3" fillId="0" borderId="167" xfId="0" applyFont="1" applyBorder="1"/>
    <xf numFmtId="0" fontId="25" fillId="2" borderId="170" xfId="0" applyFont="1" applyFill="1" applyBorder="1" applyAlignment="1">
      <alignment horizontal="center" vertical="center" wrapText="1" readingOrder="1"/>
    </xf>
    <xf numFmtId="0" fontId="3" fillId="0" borderId="174" xfId="0" applyFont="1" applyBorder="1"/>
    <xf numFmtId="0" fontId="3" fillId="0" borderId="179" xfId="0" applyFont="1" applyBorder="1"/>
    <xf numFmtId="0" fontId="25" fillId="2" borderId="171" xfId="0" applyFont="1" applyFill="1" applyBorder="1" applyAlignment="1">
      <alignment horizontal="center" vertical="center" wrapText="1" readingOrder="1"/>
    </xf>
    <xf numFmtId="0" fontId="3" fillId="0" borderId="175" xfId="0" applyFont="1" applyBorder="1"/>
    <xf numFmtId="0" fontId="25" fillId="2" borderId="180" xfId="0" applyFont="1" applyFill="1" applyBorder="1" applyAlignment="1">
      <alignment horizontal="center" vertical="center" wrapText="1" readingOrder="1"/>
    </xf>
    <xf numFmtId="0" fontId="3" fillId="0" borderId="181" xfId="0" applyFont="1" applyBorder="1"/>
    <xf numFmtId="0" fontId="57" fillId="2" borderId="185" xfId="0" applyFont="1" applyFill="1" applyBorder="1" applyAlignment="1">
      <alignment horizontal="left" vertical="center" wrapText="1"/>
    </xf>
    <xf numFmtId="0" fontId="3" fillId="0" borderId="186" xfId="0" applyFont="1" applyBorder="1"/>
  </cellXfs>
  <cellStyles count="1">
    <cellStyle name="Normal" xfId="0" builtinId="0"/>
  </cellStyles>
  <dxfs count="224">
    <dxf>
      <fill>
        <patternFill patternType="none"/>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223"/>
      <tableStyleElement type="firstRowStripe" dxfId="222"/>
      <tableStyleElement type="secondRowStripe" dxfId="221"/>
    </tableStyle>
    <tableStyle name="Tabla Impacto corrupción -style" pivot="0" count="3" xr9:uid="{00000000-0011-0000-FFFF-FFFF01000000}">
      <tableStyleElement type="headerRow" dxfId="220"/>
      <tableStyleElement type="firstRowStripe" dxfId="219"/>
      <tableStyleElement type="secondRowStripe" dxfId="2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0</xdr:rowOff>
    </xdr:from>
    <xdr:ext cx="3171825" cy="5048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90500" y="0"/>
          <a:ext cx="3171825" cy="504825"/>
        </a:xfrm>
        <a:prstGeom prst="rect">
          <a:avLst/>
        </a:prstGeom>
        <a:noFill/>
      </xdr:spPr>
    </xdr:pic>
    <xdr:clientData fLocksWithSheet="0"/>
  </xdr:oneCellAnchor>
  <xdr:oneCellAnchor>
    <xdr:from>
      <xdr:col>0</xdr:col>
      <xdr:colOff>61350525</xdr:colOff>
      <xdr:row>17</xdr:row>
      <xdr:rowOff>666750</xdr:rowOff>
    </xdr:from>
    <xdr:ext cx="3352800" cy="1714500"/>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4:C14">
  <tableColumns count="2">
    <tableColumn id="1" xr3:uid="{00000000-0010-0000-0100-000001000000}" name="Criterios"/>
    <tableColumn id="2" xr3:uid="{00000000-0010-0000-0100-000002000000}" name="Subcriterios"/>
  </tableColumns>
  <tableStyleInfo name="Tabla Impacto corrupció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docs.google.com/document/d/1sLGntY8m24zkdL1brO6dlE4l2NNRwCrR/edit?usp=sharing&amp;ouid=111045306671109538529&amp;rtpof=true&amp;sd=true" TargetMode="External"/><Relationship Id="rId18" Type="http://schemas.openxmlformats.org/officeDocument/2006/relationships/hyperlink" Target="https://drive.google.com/drive/u/0/folders/1sihjSoo-3wkftE5eYzST_-ZLkljHOpkt" TargetMode="External"/><Relationship Id="rId26" Type="http://schemas.openxmlformats.org/officeDocument/2006/relationships/hyperlink" Target="https://drive.google.com/drive/u/0/folders/1cY9UyDNFxj2-QbNyU1f2Biwunb8s5J4M" TargetMode="External"/><Relationship Id="rId3" Type="http://schemas.openxmlformats.org/officeDocument/2006/relationships/hyperlink" Target="https://drive.google.com/drive/folders/1wQaQeaGp1i-hYAxhkcCsgV7mD7CZJWd0" TargetMode="External"/><Relationship Id="rId21" Type="http://schemas.openxmlformats.org/officeDocument/2006/relationships/hyperlink" Target="https://drive.google.com/drive/folders/1I0BdZP5xOoaM4FdQWh4xjIWTXyjyAZzo" TargetMode="External"/><Relationship Id="rId34" Type="http://schemas.openxmlformats.org/officeDocument/2006/relationships/comments" Target="../comments1.xml"/><Relationship Id="rId7" Type="http://schemas.openxmlformats.org/officeDocument/2006/relationships/hyperlink" Target="https://drive.google.com/drive/folders/1VdsTTo1CEVWN6tPKUpusNXeuxSmgzz7t" TargetMode="External"/><Relationship Id="rId12" Type="http://schemas.openxmlformats.org/officeDocument/2006/relationships/hyperlink" Target="https://drive.google.com/drive/folders/1WyCM_j82x0-83Oo8Joh_QWgpFg6Ryeeu" TargetMode="External"/><Relationship Id="rId17" Type="http://schemas.openxmlformats.org/officeDocument/2006/relationships/hyperlink" Target="https://drive.google.com/drive/folders/1R-_Y2wsOk_4r_Yom-0oLuoXxr9wG8WU3" TargetMode="External"/><Relationship Id="rId25" Type="http://schemas.openxmlformats.org/officeDocument/2006/relationships/hyperlink" Target="https://drive.google.com/drive/u/0/folders/1cYd_YnOL-37iuz3xXleYYqYdCcrVIG_F" TargetMode="External"/><Relationship Id="rId33" Type="http://schemas.openxmlformats.org/officeDocument/2006/relationships/vmlDrawing" Target="../drawings/vmlDrawing1.vml"/><Relationship Id="rId2" Type="http://schemas.openxmlformats.org/officeDocument/2006/relationships/hyperlink" Target="https://drive.google.com/drive/folders/1kFOxS7l_KmdKth6ydL2RjQfVDhht3xcs" TargetMode="External"/><Relationship Id="rId16" Type="http://schemas.openxmlformats.org/officeDocument/2006/relationships/hyperlink" Target="https://docs.google.com/document/d/1Ysic9TH8SxqIE2fNBzcPBuM7mBvjFcip/edit?usp=sharing&amp;ouid=111045306671109538529&amp;rtpof=true&amp;sd=true" TargetMode="External"/><Relationship Id="rId20" Type="http://schemas.openxmlformats.org/officeDocument/2006/relationships/hyperlink" Target="https://docs.google.com/document/d/1sLGntY8m24zkdL1brO6dlE4l2NNRwCrR/edit?usp=sharing&amp;ouid=111045306671109538529&amp;rtpof=true&amp;sd=true" TargetMode="External"/><Relationship Id="rId29" Type="http://schemas.openxmlformats.org/officeDocument/2006/relationships/hyperlink" Target="https://drive.google.com/drive/folders/13E8BmUWXPQ8asY0FYLTm7fpNPySLRcRt" TargetMode="External"/><Relationship Id="rId1" Type="http://schemas.openxmlformats.org/officeDocument/2006/relationships/hyperlink" Target="https://drive.google.com/drive/folders/1BGTe3L3ZDiKNWOQZ8PzpUWy0TZz66oB_" TargetMode="External"/><Relationship Id="rId6" Type="http://schemas.openxmlformats.org/officeDocument/2006/relationships/hyperlink" Target="https://drive.google.com/drive/folders/1tPnQ-vYkVSqiIQK8djfJJaHRY2qIMgrF" TargetMode="External"/><Relationship Id="rId11" Type="http://schemas.openxmlformats.org/officeDocument/2006/relationships/hyperlink" Target="https://drive.google.com/drive/folders/1xuayHu0vndtPeZu6UMEDvwmSlkd1w2YU" TargetMode="External"/><Relationship Id="rId24" Type="http://schemas.openxmlformats.org/officeDocument/2006/relationships/hyperlink" Target="https://drive.google.com/drive/u/0/folders/1cTKVDDuhB0HvvWM8de8qUQc_x0xKepMC" TargetMode="External"/><Relationship Id="rId32" Type="http://schemas.openxmlformats.org/officeDocument/2006/relationships/drawing" Target="../drawings/drawing1.xml"/><Relationship Id="rId5" Type="http://schemas.openxmlformats.org/officeDocument/2006/relationships/hyperlink" Target="https://drive.google.com/drive/folders/1IT-MGEMIMhKxGgk19dbv4KsHjjpLz6dt" TargetMode="External"/><Relationship Id="rId15" Type="http://schemas.openxmlformats.org/officeDocument/2006/relationships/hyperlink" Target="https://drive.google.com/drive/folders/1zXr7LuJK3JLzFWa5KDEyZ26TIFXTf0e-?usp=drive_link" TargetMode="External"/><Relationship Id="rId23" Type="http://schemas.openxmlformats.org/officeDocument/2006/relationships/hyperlink" Target="https://drive.google.com/drive/folders/1E3wNaYsj-ZPddz6ostw7gxFoiJT9TT5t" TargetMode="External"/><Relationship Id="rId28" Type="http://schemas.openxmlformats.org/officeDocument/2006/relationships/hyperlink" Target="https://docs.google.com/spreadsheets/d/14hXaOdkSl8NoN5bVBNcnMF7UVnXEWVcz/edit?usp=sharing&amp;ouid=114858959523758629598&amp;rtpof=true&amp;sd=true" TargetMode="External"/><Relationship Id="rId10" Type="http://schemas.openxmlformats.org/officeDocument/2006/relationships/hyperlink" Target="https://drive.google.com/drive/folders/18JKPLFnlsJAo447ZbLeLvkjMglldEkpZ" TargetMode="External"/><Relationship Id="rId19" Type="http://schemas.openxmlformats.org/officeDocument/2006/relationships/hyperlink" Target="https://drive.google.com/drive/u/0/folders/1T7evHTZz02700vhmU02T6i4Quo4sXUgi" TargetMode="External"/><Relationship Id="rId31" Type="http://schemas.openxmlformats.org/officeDocument/2006/relationships/hyperlink" Target="https://drive.google.com/drive/folders/1s8kDyrezpkiOrApOdW8yBPlSaLJLmzlZ?usp=sharing" TargetMode="External"/><Relationship Id="rId4" Type="http://schemas.openxmlformats.org/officeDocument/2006/relationships/hyperlink" Target="https://drive.google.com/drive/folders/1-IEYJY1VJ0pBVD2rYbp_OTXp4elGRj64" TargetMode="External"/><Relationship Id="rId9" Type="http://schemas.openxmlformats.org/officeDocument/2006/relationships/hyperlink" Target="https://drive.google.com/drive/folders/1GiFiAAk7XbVZN9WlFKlhOkAH-cTHUXuT" TargetMode="External"/><Relationship Id="rId14" Type="http://schemas.openxmlformats.org/officeDocument/2006/relationships/hyperlink" Target="https://drive.google.com/drive/folders/1adRPvk1o5ClmI727wA5UicKVG1UjEHaE?usp=sharing" TargetMode="External"/><Relationship Id="rId22" Type="http://schemas.openxmlformats.org/officeDocument/2006/relationships/hyperlink" Target="https://drive.google.com/drive/folders/1u9xHOtb6SKCzpCpGPiPPhjmgvT4cB3p8" TargetMode="External"/><Relationship Id="rId27" Type="http://schemas.openxmlformats.org/officeDocument/2006/relationships/hyperlink" Target="https://drive.google.com/drive/u/0/folders/1cWs25FQI_PsjKBeqsW8TJKKKeJPa2d7s" TargetMode="External"/><Relationship Id="rId30" Type="http://schemas.openxmlformats.org/officeDocument/2006/relationships/hyperlink" Target="https://drive.google.com/drive/folders/16J5PTMa0FKE8OlqonkE2hA_zYUkxHAQW" TargetMode="External"/><Relationship Id="rId8" Type="http://schemas.openxmlformats.org/officeDocument/2006/relationships/hyperlink" Target="https://docs.google.com/document/d/1sLGntY8m24zkdL1brO6dlE4l2NNRwCrR/edit?usp=sharing&amp;ouid=111045306671109538529&amp;rtpof=true&amp;sd=true"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election activeCell="B14" sqref="B14"/>
    </sheetView>
  </sheetViews>
  <sheetFormatPr baseColWidth="10" defaultColWidth="14.453125" defaultRowHeight="15" customHeight="1" x14ac:dyDescent="0.35"/>
  <cols>
    <col min="1" max="6" width="10.7265625" customWidth="1"/>
  </cols>
  <sheetData>
    <row r="1" spans="1:1" ht="14.5" x14ac:dyDescent="0.35">
      <c r="A1" s="1" t="s">
        <v>0</v>
      </c>
    </row>
    <row r="2" spans="1:1" ht="14.5" x14ac:dyDescent="0.35">
      <c r="A2" s="1" t="s">
        <v>1</v>
      </c>
    </row>
    <row r="3" spans="1:1" ht="14.5" x14ac:dyDescent="0.35">
      <c r="A3" s="1" t="s">
        <v>2</v>
      </c>
    </row>
    <row r="4" spans="1:1" ht="14.5" x14ac:dyDescent="0.35">
      <c r="A4" s="1" t="s">
        <v>3</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F497A"/>
  </sheetPr>
  <dimension ref="A1:Z1000"/>
  <sheetViews>
    <sheetView workbookViewId="0"/>
  </sheetViews>
  <sheetFormatPr baseColWidth="10" defaultColWidth="14.453125" defaultRowHeight="15" customHeight="1" x14ac:dyDescent="0.35"/>
  <cols>
    <col min="1" max="2" width="14.26953125" customWidth="1"/>
    <col min="3" max="3" width="17" customWidth="1"/>
    <col min="4" max="4" width="14.26953125" customWidth="1"/>
    <col min="5" max="5" width="54.81640625" customWidth="1"/>
    <col min="6" max="26" width="14.26953125" customWidth="1"/>
  </cols>
  <sheetData>
    <row r="1" spans="1:26" ht="24" customHeight="1" x14ac:dyDescent="0.35">
      <c r="A1" s="241"/>
      <c r="B1" s="427" t="s">
        <v>434</v>
      </c>
      <c r="C1" s="356"/>
      <c r="D1" s="356"/>
      <c r="E1" s="356"/>
      <c r="F1" s="357"/>
      <c r="G1" s="241"/>
      <c r="H1" s="241"/>
      <c r="I1" s="241"/>
      <c r="J1" s="241"/>
      <c r="K1" s="241"/>
      <c r="L1" s="241"/>
      <c r="M1" s="241"/>
      <c r="N1" s="241"/>
      <c r="O1" s="241"/>
      <c r="P1" s="241"/>
      <c r="Q1" s="241"/>
      <c r="R1" s="241"/>
      <c r="S1" s="241"/>
      <c r="T1" s="241"/>
      <c r="U1" s="241"/>
      <c r="V1" s="241"/>
      <c r="W1" s="241"/>
      <c r="X1" s="241"/>
      <c r="Y1" s="241"/>
      <c r="Z1" s="241"/>
    </row>
    <row r="2" spans="1:26" ht="12.75" customHeight="1" x14ac:dyDescent="0.35">
      <c r="A2" s="241"/>
      <c r="B2" s="242"/>
      <c r="C2" s="242"/>
      <c r="D2" s="242"/>
      <c r="E2" s="242"/>
      <c r="F2" s="242"/>
      <c r="G2" s="241"/>
      <c r="H2" s="241"/>
      <c r="I2" s="241"/>
      <c r="J2" s="241"/>
      <c r="K2" s="241"/>
      <c r="L2" s="241"/>
      <c r="M2" s="241"/>
      <c r="N2" s="241"/>
      <c r="O2" s="241"/>
      <c r="P2" s="241"/>
      <c r="Q2" s="241"/>
      <c r="R2" s="241"/>
      <c r="S2" s="241"/>
      <c r="T2" s="241"/>
      <c r="U2" s="241"/>
      <c r="V2" s="241"/>
      <c r="W2" s="241"/>
      <c r="X2" s="241"/>
      <c r="Y2" s="241"/>
      <c r="Z2" s="241"/>
    </row>
    <row r="3" spans="1:26" ht="13.5" customHeight="1" x14ac:dyDescent="0.35">
      <c r="A3" s="241"/>
      <c r="B3" s="428" t="s">
        <v>435</v>
      </c>
      <c r="C3" s="356"/>
      <c r="D3" s="429"/>
      <c r="E3" s="243" t="s">
        <v>436</v>
      </c>
      <c r="F3" s="244" t="s">
        <v>437</v>
      </c>
      <c r="G3" s="241"/>
      <c r="H3" s="241"/>
      <c r="I3" s="241"/>
      <c r="J3" s="241"/>
      <c r="K3" s="241"/>
      <c r="L3" s="241"/>
      <c r="M3" s="241"/>
      <c r="N3" s="241"/>
      <c r="O3" s="241"/>
      <c r="P3" s="241"/>
      <c r="Q3" s="241"/>
      <c r="R3" s="241"/>
      <c r="S3" s="241"/>
      <c r="T3" s="241"/>
      <c r="U3" s="241"/>
      <c r="V3" s="241"/>
      <c r="W3" s="241"/>
      <c r="X3" s="241"/>
      <c r="Y3" s="241"/>
      <c r="Z3" s="241"/>
    </row>
    <row r="4" spans="1:26" ht="26.25" customHeight="1" x14ac:dyDescent="0.35">
      <c r="A4" s="241"/>
      <c r="B4" s="430" t="s">
        <v>438</v>
      </c>
      <c r="C4" s="433" t="s">
        <v>97</v>
      </c>
      <c r="D4" s="245" t="s">
        <v>116</v>
      </c>
      <c r="E4" s="246" t="s">
        <v>439</v>
      </c>
      <c r="F4" s="247">
        <v>0.25</v>
      </c>
      <c r="G4" s="241"/>
      <c r="H4" s="241"/>
      <c r="I4" s="241"/>
      <c r="J4" s="241"/>
      <c r="K4" s="241"/>
      <c r="L4" s="241"/>
      <c r="M4" s="241"/>
      <c r="N4" s="241"/>
      <c r="O4" s="241"/>
      <c r="P4" s="241"/>
      <c r="Q4" s="241"/>
      <c r="R4" s="241"/>
      <c r="S4" s="241"/>
      <c r="T4" s="241"/>
      <c r="U4" s="241"/>
      <c r="V4" s="241"/>
      <c r="W4" s="241"/>
      <c r="X4" s="241"/>
      <c r="Y4" s="241"/>
      <c r="Z4" s="241"/>
    </row>
    <row r="5" spans="1:26" ht="26.25" customHeight="1" x14ac:dyDescent="0.35">
      <c r="A5" s="241"/>
      <c r="B5" s="431"/>
      <c r="C5" s="434"/>
      <c r="D5" s="248" t="s">
        <v>212</v>
      </c>
      <c r="E5" s="249" t="s">
        <v>440</v>
      </c>
      <c r="F5" s="250">
        <v>0.15</v>
      </c>
      <c r="G5" s="241"/>
      <c r="H5" s="241"/>
      <c r="I5" s="241"/>
      <c r="J5" s="241"/>
      <c r="K5" s="241"/>
      <c r="L5" s="241"/>
      <c r="M5" s="241"/>
      <c r="N5" s="241"/>
      <c r="O5" s="241"/>
      <c r="P5" s="241"/>
      <c r="Q5" s="241"/>
      <c r="R5" s="241"/>
      <c r="S5" s="241"/>
      <c r="T5" s="241"/>
      <c r="U5" s="241"/>
      <c r="V5" s="241"/>
      <c r="W5" s="241"/>
      <c r="X5" s="241"/>
      <c r="Y5" s="241"/>
      <c r="Z5" s="241"/>
    </row>
    <row r="6" spans="1:26" ht="26.25" customHeight="1" x14ac:dyDescent="0.35">
      <c r="A6" s="241"/>
      <c r="B6" s="431"/>
      <c r="C6" s="425"/>
      <c r="D6" s="248" t="s">
        <v>220</v>
      </c>
      <c r="E6" s="249" t="s">
        <v>441</v>
      </c>
      <c r="F6" s="250">
        <v>0.1</v>
      </c>
      <c r="G6" s="241"/>
      <c r="H6" s="241"/>
      <c r="I6" s="241"/>
      <c r="J6" s="241"/>
      <c r="K6" s="241"/>
      <c r="L6" s="241"/>
      <c r="M6" s="241"/>
      <c r="N6" s="241"/>
      <c r="O6" s="241"/>
      <c r="P6" s="241"/>
      <c r="Q6" s="241"/>
      <c r="R6" s="241"/>
      <c r="S6" s="241"/>
      <c r="T6" s="241"/>
      <c r="U6" s="241"/>
      <c r="V6" s="241"/>
      <c r="W6" s="241"/>
      <c r="X6" s="241"/>
      <c r="Y6" s="241"/>
      <c r="Z6" s="241"/>
    </row>
    <row r="7" spans="1:26" ht="26.25" customHeight="1" x14ac:dyDescent="0.35">
      <c r="A7" s="241"/>
      <c r="B7" s="431"/>
      <c r="C7" s="424" t="s">
        <v>98</v>
      </c>
      <c r="D7" s="248" t="s">
        <v>190</v>
      </c>
      <c r="E7" s="249" t="s">
        <v>442</v>
      </c>
      <c r="F7" s="250">
        <v>0.25</v>
      </c>
      <c r="G7" s="241"/>
      <c r="H7" s="241"/>
      <c r="I7" s="241"/>
      <c r="J7" s="241"/>
      <c r="K7" s="241"/>
      <c r="L7" s="241"/>
      <c r="M7" s="241"/>
      <c r="N7" s="241"/>
      <c r="O7" s="241"/>
      <c r="P7" s="241"/>
      <c r="Q7" s="241"/>
      <c r="R7" s="241"/>
      <c r="S7" s="241"/>
      <c r="T7" s="241"/>
      <c r="U7" s="241"/>
      <c r="V7" s="241"/>
      <c r="W7" s="241"/>
      <c r="X7" s="241"/>
      <c r="Y7" s="241"/>
      <c r="Z7" s="241"/>
    </row>
    <row r="8" spans="1:26" ht="26.25" customHeight="1" x14ac:dyDescent="0.35">
      <c r="A8" s="241"/>
      <c r="B8" s="432"/>
      <c r="C8" s="425"/>
      <c r="D8" s="248" t="s">
        <v>117</v>
      </c>
      <c r="E8" s="249" t="s">
        <v>443</v>
      </c>
      <c r="F8" s="250">
        <v>0.15</v>
      </c>
      <c r="G8" s="241"/>
      <c r="H8" s="241"/>
      <c r="I8" s="241"/>
      <c r="J8" s="241"/>
      <c r="K8" s="241"/>
      <c r="L8" s="241"/>
      <c r="M8" s="241"/>
      <c r="N8" s="241"/>
      <c r="O8" s="241"/>
      <c r="P8" s="241"/>
      <c r="Q8" s="241"/>
      <c r="R8" s="241"/>
      <c r="S8" s="241"/>
      <c r="T8" s="241"/>
      <c r="U8" s="241"/>
      <c r="V8" s="241"/>
      <c r="W8" s="241"/>
      <c r="X8" s="241"/>
      <c r="Y8" s="241"/>
      <c r="Z8" s="241"/>
    </row>
    <row r="9" spans="1:26" ht="26.25" customHeight="1" x14ac:dyDescent="0.35">
      <c r="A9" s="241"/>
      <c r="B9" s="435" t="s">
        <v>444</v>
      </c>
      <c r="C9" s="424" t="s">
        <v>100</v>
      </c>
      <c r="D9" s="248" t="s">
        <v>143</v>
      </c>
      <c r="E9" s="249" t="s">
        <v>445</v>
      </c>
      <c r="F9" s="251" t="s">
        <v>446</v>
      </c>
      <c r="G9" s="241"/>
      <c r="H9" s="241"/>
      <c r="I9" s="241"/>
      <c r="J9" s="241"/>
      <c r="K9" s="241"/>
      <c r="L9" s="241"/>
      <c r="M9" s="241"/>
      <c r="N9" s="241"/>
      <c r="O9" s="241"/>
      <c r="P9" s="241"/>
      <c r="Q9" s="241"/>
      <c r="R9" s="241"/>
      <c r="S9" s="241"/>
      <c r="T9" s="241"/>
      <c r="U9" s="241"/>
      <c r="V9" s="241"/>
      <c r="W9" s="241"/>
      <c r="X9" s="241"/>
      <c r="Y9" s="241"/>
      <c r="Z9" s="241"/>
    </row>
    <row r="10" spans="1:26" ht="26.25" customHeight="1" x14ac:dyDescent="0.35">
      <c r="A10" s="241"/>
      <c r="B10" s="431"/>
      <c r="C10" s="425"/>
      <c r="D10" s="248" t="s">
        <v>118</v>
      </c>
      <c r="E10" s="249" t="s">
        <v>447</v>
      </c>
      <c r="F10" s="251" t="s">
        <v>446</v>
      </c>
      <c r="G10" s="241"/>
      <c r="H10" s="241"/>
      <c r="I10" s="241"/>
      <c r="J10" s="241"/>
      <c r="K10" s="241"/>
      <c r="L10" s="241"/>
      <c r="M10" s="241"/>
      <c r="N10" s="241"/>
      <c r="O10" s="241"/>
      <c r="P10" s="241"/>
      <c r="Q10" s="241"/>
      <c r="R10" s="241"/>
      <c r="S10" s="241"/>
      <c r="T10" s="241"/>
      <c r="U10" s="241"/>
      <c r="V10" s="241"/>
      <c r="W10" s="241"/>
      <c r="X10" s="241"/>
      <c r="Y10" s="241"/>
      <c r="Z10" s="241"/>
    </row>
    <row r="11" spans="1:26" ht="26.25" customHeight="1" x14ac:dyDescent="0.35">
      <c r="A11" s="241"/>
      <c r="B11" s="431"/>
      <c r="C11" s="424" t="s">
        <v>101</v>
      </c>
      <c r="D11" s="248" t="s">
        <v>132</v>
      </c>
      <c r="E11" s="249" t="s">
        <v>448</v>
      </c>
      <c r="F11" s="251" t="s">
        <v>446</v>
      </c>
      <c r="G11" s="241"/>
      <c r="H11" s="241"/>
      <c r="I11" s="241"/>
      <c r="J11" s="241"/>
      <c r="K11" s="241"/>
      <c r="L11" s="241"/>
      <c r="M11" s="241"/>
      <c r="N11" s="241"/>
      <c r="O11" s="241"/>
      <c r="P11" s="241"/>
      <c r="Q11" s="241"/>
      <c r="R11" s="241"/>
      <c r="S11" s="241"/>
      <c r="T11" s="241"/>
      <c r="U11" s="241"/>
      <c r="V11" s="241"/>
      <c r="W11" s="241"/>
      <c r="X11" s="241"/>
      <c r="Y11" s="241"/>
      <c r="Z11" s="241"/>
    </row>
    <row r="12" spans="1:26" ht="26.25" customHeight="1" x14ac:dyDescent="0.35">
      <c r="A12" s="241"/>
      <c r="B12" s="431"/>
      <c r="C12" s="425"/>
      <c r="D12" s="248" t="s">
        <v>119</v>
      </c>
      <c r="E12" s="249" t="s">
        <v>449</v>
      </c>
      <c r="F12" s="251" t="s">
        <v>446</v>
      </c>
      <c r="G12" s="241"/>
      <c r="H12" s="241"/>
      <c r="I12" s="241"/>
      <c r="J12" s="241"/>
      <c r="K12" s="241"/>
      <c r="L12" s="241"/>
      <c r="M12" s="241"/>
      <c r="N12" s="241"/>
      <c r="O12" s="241"/>
      <c r="P12" s="241"/>
      <c r="Q12" s="241"/>
      <c r="R12" s="241"/>
      <c r="S12" s="241"/>
      <c r="T12" s="241"/>
      <c r="U12" s="241"/>
      <c r="V12" s="241"/>
      <c r="W12" s="241"/>
      <c r="X12" s="241"/>
      <c r="Y12" s="241"/>
      <c r="Z12" s="241"/>
    </row>
    <row r="13" spans="1:26" ht="26.25" customHeight="1" x14ac:dyDescent="0.35">
      <c r="A13" s="241"/>
      <c r="B13" s="431"/>
      <c r="C13" s="424" t="s">
        <v>102</v>
      </c>
      <c r="D13" s="248" t="s">
        <v>120</v>
      </c>
      <c r="E13" s="249" t="s">
        <v>450</v>
      </c>
      <c r="F13" s="251" t="s">
        <v>446</v>
      </c>
      <c r="G13" s="241"/>
      <c r="H13" s="241"/>
      <c r="I13" s="241"/>
      <c r="J13" s="241"/>
      <c r="K13" s="241"/>
      <c r="L13" s="241"/>
      <c r="M13" s="241"/>
      <c r="N13" s="241"/>
      <c r="O13" s="241"/>
      <c r="P13" s="241"/>
      <c r="Q13" s="241"/>
      <c r="R13" s="241"/>
      <c r="S13" s="241"/>
      <c r="T13" s="241"/>
      <c r="U13" s="241"/>
      <c r="V13" s="241"/>
      <c r="W13" s="241"/>
      <c r="X13" s="241"/>
      <c r="Y13" s="241"/>
      <c r="Z13" s="241"/>
    </row>
    <row r="14" spans="1:26" ht="26.25" customHeight="1" x14ac:dyDescent="0.35">
      <c r="A14" s="241"/>
      <c r="B14" s="436"/>
      <c r="C14" s="426"/>
      <c r="D14" s="252" t="s">
        <v>164</v>
      </c>
      <c r="E14" s="253" t="s">
        <v>451</v>
      </c>
      <c r="F14" s="254" t="s">
        <v>446</v>
      </c>
      <c r="G14" s="241"/>
      <c r="H14" s="241"/>
      <c r="I14" s="241"/>
      <c r="J14" s="241"/>
      <c r="K14" s="241"/>
      <c r="L14" s="241"/>
      <c r="M14" s="241"/>
      <c r="N14" s="241"/>
      <c r="O14" s="241"/>
      <c r="P14" s="241"/>
      <c r="Q14" s="241"/>
      <c r="R14" s="241"/>
      <c r="S14" s="241"/>
      <c r="T14" s="241"/>
      <c r="U14" s="241"/>
      <c r="V14" s="241"/>
      <c r="W14" s="241"/>
      <c r="X14" s="241"/>
      <c r="Y14" s="241"/>
      <c r="Z14" s="241"/>
    </row>
    <row r="15" spans="1:26" ht="49.5" customHeight="1" x14ac:dyDescent="0.35">
      <c r="A15" s="241"/>
      <c r="B15" s="437" t="s">
        <v>452</v>
      </c>
      <c r="C15" s="292"/>
      <c r="D15" s="292"/>
      <c r="E15" s="292"/>
      <c r="F15" s="438"/>
      <c r="G15" s="241"/>
      <c r="H15" s="241"/>
      <c r="I15" s="241"/>
      <c r="J15" s="241"/>
      <c r="K15" s="241"/>
      <c r="L15" s="241"/>
      <c r="M15" s="241"/>
      <c r="N15" s="241"/>
      <c r="O15" s="241"/>
      <c r="P15" s="241"/>
      <c r="Q15" s="241"/>
      <c r="R15" s="241"/>
      <c r="S15" s="241"/>
      <c r="T15" s="241"/>
      <c r="U15" s="241"/>
      <c r="V15" s="241"/>
      <c r="W15" s="241"/>
      <c r="X15" s="241"/>
      <c r="Y15" s="241"/>
      <c r="Z15" s="241"/>
    </row>
    <row r="16" spans="1:26" ht="27" customHeight="1" x14ac:dyDescent="0.35">
      <c r="A16" s="241"/>
      <c r="B16" s="255"/>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row>
    <row r="17" spans="1:26" ht="12.75" customHeight="1" x14ac:dyDescent="0.35">
      <c r="A17" s="241"/>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row>
    <row r="18" spans="1:26" ht="12.75" customHeight="1" x14ac:dyDescent="0.35">
      <c r="A18" s="24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row>
    <row r="19" spans="1:26" ht="12.75" customHeight="1" x14ac:dyDescent="0.35">
      <c r="A19" s="241"/>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row>
    <row r="20" spans="1:26" ht="12.75" customHeight="1" x14ac:dyDescent="0.35">
      <c r="A20" s="241"/>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row>
    <row r="21" spans="1:26" ht="12.75" customHeight="1" x14ac:dyDescent="0.35">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row>
    <row r="22" spans="1:26" ht="12.75" customHeight="1" x14ac:dyDescent="0.35">
      <c r="A22" s="241"/>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row>
    <row r="23" spans="1:26" ht="12.75" customHeight="1" x14ac:dyDescent="0.35">
      <c r="A23" s="241"/>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row>
    <row r="24" spans="1:26" ht="12.75" customHeight="1" x14ac:dyDescent="0.35">
      <c r="A24" s="241"/>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row>
    <row r="25" spans="1:26" ht="12.75" customHeight="1" x14ac:dyDescent="0.35">
      <c r="A25" s="24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row>
    <row r="26" spans="1:26" ht="12.75" customHeight="1" x14ac:dyDescent="0.35">
      <c r="A26" s="241"/>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row>
    <row r="27" spans="1:26" ht="12.75" customHeight="1" x14ac:dyDescent="0.35">
      <c r="A27" s="241"/>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row>
    <row r="28" spans="1:26" ht="12.75" customHeight="1" x14ac:dyDescent="0.35">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row>
    <row r="29" spans="1:26" ht="12.75" customHeight="1" x14ac:dyDescent="0.35">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row>
    <row r="30" spans="1:26" ht="12.75" customHeight="1" x14ac:dyDescent="0.35">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row>
    <row r="31" spans="1:26" ht="12.75" customHeight="1" x14ac:dyDescent="0.35">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row>
    <row r="32" spans="1:26" ht="12.75" customHeight="1" x14ac:dyDescent="0.35">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row>
    <row r="33" spans="1:26" ht="12.75" customHeight="1" x14ac:dyDescent="0.35">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row>
    <row r="34" spans="1:26" ht="12.75" customHeight="1" x14ac:dyDescent="0.35">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row>
    <row r="35" spans="1:26" ht="12.75" customHeight="1" x14ac:dyDescent="0.35">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row>
    <row r="36" spans="1:26" ht="12.75" customHeight="1" x14ac:dyDescent="0.35">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row>
    <row r="37" spans="1:26" ht="12.75" customHeight="1" x14ac:dyDescent="0.35">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row>
    <row r="38" spans="1:26" ht="12.75" customHeight="1" x14ac:dyDescent="0.35">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row>
    <row r="39" spans="1:26" ht="12.75" customHeight="1" x14ac:dyDescent="0.35">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row>
    <row r="40" spans="1:26" ht="12.75" customHeight="1" x14ac:dyDescent="0.35">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row>
    <row r="41" spans="1:26" ht="12.75" customHeight="1" x14ac:dyDescent="0.35">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row>
    <row r="42" spans="1:26" ht="12.75" customHeight="1" x14ac:dyDescent="0.35">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row>
    <row r="43" spans="1:26" ht="12.75" customHeight="1" x14ac:dyDescent="0.35">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row>
    <row r="44" spans="1:26" ht="12.75" customHeight="1" x14ac:dyDescent="0.35">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row>
    <row r="45" spans="1:26" ht="12.75" customHeight="1" x14ac:dyDescent="0.35">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row>
    <row r="46" spans="1:26" ht="12.75" customHeight="1" x14ac:dyDescent="0.35">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row>
    <row r="47" spans="1:26" ht="12.75" customHeight="1" x14ac:dyDescent="0.35">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row>
    <row r="48" spans="1:26" ht="12.75" customHeight="1" x14ac:dyDescent="0.35">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row>
    <row r="49" spans="1:26" ht="12.75" customHeight="1" x14ac:dyDescent="0.35">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row>
    <row r="50" spans="1:26" ht="12.75" customHeight="1" x14ac:dyDescent="0.35">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row>
    <row r="51" spans="1:26" ht="12.75" customHeight="1" x14ac:dyDescent="0.35">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row>
    <row r="52" spans="1:26" ht="12.75" customHeight="1" x14ac:dyDescent="0.35">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row>
    <row r="53" spans="1:26" ht="12.75" customHeight="1" x14ac:dyDescent="0.35">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row>
    <row r="54" spans="1:26" ht="12.75" customHeight="1" x14ac:dyDescent="0.35">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row>
    <row r="55" spans="1:26" ht="12.75" customHeight="1" x14ac:dyDescent="0.35">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row>
    <row r="56" spans="1:26" ht="12.75" customHeight="1" x14ac:dyDescent="0.35">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row>
    <row r="57" spans="1:26" ht="12.75" customHeight="1" x14ac:dyDescent="0.35">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row>
    <row r="58" spans="1:26" ht="12.75" customHeight="1" x14ac:dyDescent="0.35">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row>
    <row r="59" spans="1:26" ht="12.75" customHeight="1" x14ac:dyDescent="0.35">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row>
    <row r="60" spans="1:26" ht="12.75" customHeight="1" x14ac:dyDescent="0.35">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row>
    <row r="61" spans="1:26" ht="12.75" customHeight="1" x14ac:dyDescent="0.35">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row>
    <row r="62" spans="1:26" ht="12.75" customHeight="1" x14ac:dyDescent="0.35">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row>
    <row r="63" spans="1:26" ht="12.75" customHeight="1" x14ac:dyDescent="0.35">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row>
    <row r="64" spans="1:26" ht="12.75" customHeight="1" x14ac:dyDescent="0.3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row>
    <row r="65" spans="1:26" ht="12.75" customHeight="1" x14ac:dyDescent="0.35">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row>
    <row r="66" spans="1:26" ht="12.75" customHeight="1" x14ac:dyDescent="0.35">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row>
    <row r="67" spans="1:26" ht="12.75" customHeight="1" x14ac:dyDescent="0.35">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row>
    <row r="68" spans="1:26" ht="12.75" customHeight="1" x14ac:dyDescent="0.35">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row>
    <row r="69" spans="1:26" ht="12.75" customHeight="1" x14ac:dyDescent="0.35">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row>
    <row r="70" spans="1:26" ht="12.75" customHeight="1" x14ac:dyDescent="0.35">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row>
    <row r="71" spans="1:26" ht="12.75" customHeight="1" x14ac:dyDescent="0.35">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row>
    <row r="72" spans="1:26" ht="12.75" customHeight="1" x14ac:dyDescent="0.35">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row>
    <row r="73" spans="1:26" ht="12.75" customHeight="1" x14ac:dyDescent="0.35">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row>
    <row r="74" spans="1:26" ht="12.75" customHeight="1" x14ac:dyDescent="0.35">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row>
    <row r="75" spans="1:26" ht="12.75" customHeight="1" x14ac:dyDescent="0.35">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row>
    <row r="76" spans="1:26" ht="12.75" customHeight="1" x14ac:dyDescent="0.35">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row>
    <row r="77" spans="1:26" ht="12.75" customHeight="1" x14ac:dyDescent="0.35">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row>
    <row r="78" spans="1:26" ht="12.75" customHeight="1" x14ac:dyDescent="0.35">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row>
    <row r="79" spans="1:26" ht="12.75" customHeight="1" x14ac:dyDescent="0.35">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row>
    <row r="80" spans="1:26" ht="12.75" customHeight="1" x14ac:dyDescent="0.35">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row>
    <row r="81" spans="1:26" ht="12.75" customHeight="1" x14ac:dyDescent="0.35">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row>
    <row r="82" spans="1:26" ht="12.75" customHeight="1" x14ac:dyDescent="0.35">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row>
    <row r="83" spans="1:26" ht="12.75" customHeight="1" x14ac:dyDescent="0.35">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row>
    <row r="84" spans="1:26" ht="12.75" customHeight="1" x14ac:dyDescent="0.35">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row>
    <row r="85" spans="1:26" ht="12.75" customHeight="1" x14ac:dyDescent="0.35">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row>
    <row r="86" spans="1:26" ht="12.75" customHeight="1" x14ac:dyDescent="0.35">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row>
    <row r="87" spans="1:26" ht="12.75" customHeight="1" x14ac:dyDescent="0.35">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row>
    <row r="88" spans="1:26" ht="12.75" customHeight="1" x14ac:dyDescent="0.35">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row>
    <row r="89" spans="1:26" ht="12.75" customHeight="1" x14ac:dyDescent="0.35">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row>
    <row r="90" spans="1:26" ht="12.75" customHeight="1" x14ac:dyDescent="0.35">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row>
    <row r="91" spans="1:26" ht="12.75" customHeight="1" x14ac:dyDescent="0.35">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row>
    <row r="92" spans="1:26" ht="12.75" customHeight="1" x14ac:dyDescent="0.35">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row>
    <row r="93" spans="1:26" ht="12.75" customHeight="1" x14ac:dyDescent="0.35">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row>
    <row r="94" spans="1:26" ht="12.75" customHeight="1" x14ac:dyDescent="0.35">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row>
    <row r="95" spans="1:26" ht="12.75" customHeight="1" x14ac:dyDescent="0.35">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row>
    <row r="96" spans="1:26" ht="12.75" customHeight="1" x14ac:dyDescent="0.35">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row>
    <row r="97" spans="1:26" ht="12.75" customHeight="1" x14ac:dyDescent="0.35">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row>
    <row r="98" spans="1:26" ht="12.75" customHeight="1" x14ac:dyDescent="0.35">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row>
    <row r="99" spans="1:26" ht="12.75" customHeight="1" x14ac:dyDescent="0.35">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row>
    <row r="100" spans="1:26" ht="12.75" customHeight="1" x14ac:dyDescent="0.35">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row>
    <row r="101" spans="1:26" ht="12.75" customHeight="1" x14ac:dyDescent="0.35">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row>
    <row r="102" spans="1:26" ht="12.75" customHeight="1" x14ac:dyDescent="0.35">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row>
    <row r="103" spans="1:26" ht="12.75" customHeight="1" x14ac:dyDescent="0.35">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row>
    <row r="104" spans="1:26" ht="12.75" customHeight="1" x14ac:dyDescent="0.35">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row>
    <row r="105" spans="1:26" ht="12.75" customHeight="1" x14ac:dyDescent="0.3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row>
    <row r="106" spans="1:26" ht="12.75" customHeight="1" x14ac:dyDescent="0.3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row>
    <row r="107" spans="1:26" ht="12.75" customHeight="1" x14ac:dyDescent="0.35">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row>
    <row r="108" spans="1:26" ht="12.75" customHeight="1" x14ac:dyDescent="0.35">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row>
    <row r="109" spans="1:26" ht="12.75" customHeight="1" x14ac:dyDescent="0.35">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row>
    <row r="110" spans="1:26" ht="12.75" customHeight="1" x14ac:dyDescent="0.35">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row>
    <row r="111" spans="1:26" ht="12.75" customHeight="1" x14ac:dyDescent="0.35">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row>
    <row r="112" spans="1:26" ht="12.75" customHeight="1" x14ac:dyDescent="0.35">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row>
    <row r="113" spans="1:26" ht="12.75" customHeight="1" x14ac:dyDescent="0.35">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row>
    <row r="114" spans="1:26" ht="12.75" customHeight="1" x14ac:dyDescent="0.35">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row>
    <row r="115" spans="1:26" ht="12.75" customHeight="1" x14ac:dyDescent="0.35">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row>
    <row r="116" spans="1:26" ht="12.75" customHeight="1" x14ac:dyDescent="0.35">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row>
    <row r="117" spans="1:26" ht="12.75" customHeight="1" x14ac:dyDescent="0.35">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row>
    <row r="118" spans="1:26" ht="12.75" customHeight="1" x14ac:dyDescent="0.35">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row>
    <row r="119" spans="1:26" ht="12.75" customHeight="1" x14ac:dyDescent="0.35">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row>
    <row r="120" spans="1:26" ht="12.75" customHeight="1" x14ac:dyDescent="0.35">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row>
    <row r="121" spans="1:26" ht="12.75" customHeight="1" x14ac:dyDescent="0.35">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row>
    <row r="122" spans="1:26" ht="12.75" customHeight="1" x14ac:dyDescent="0.35">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row>
    <row r="123" spans="1:26" ht="12.75" customHeight="1" x14ac:dyDescent="0.35">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row>
    <row r="124" spans="1:26" ht="12.75" customHeight="1" x14ac:dyDescent="0.35">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row>
    <row r="125" spans="1:26" ht="12.75" customHeight="1" x14ac:dyDescent="0.35">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row>
    <row r="126" spans="1:26" ht="12.75" customHeight="1" x14ac:dyDescent="0.35">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row>
    <row r="127" spans="1:26" ht="12.75" customHeight="1" x14ac:dyDescent="0.35">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row>
    <row r="128" spans="1:26" ht="12.75" customHeight="1" x14ac:dyDescent="0.35">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row>
    <row r="129" spans="1:26" ht="12.75" customHeight="1" x14ac:dyDescent="0.35">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row>
    <row r="130" spans="1:26" ht="12.75" customHeight="1" x14ac:dyDescent="0.35">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row>
    <row r="131" spans="1:26" ht="12.75" customHeight="1" x14ac:dyDescent="0.35">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row>
    <row r="132" spans="1:26" ht="12.75" customHeight="1" x14ac:dyDescent="0.35">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row>
    <row r="133" spans="1:26" ht="12.75" customHeight="1" x14ac:dyDescent="0.35">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row>
    <row r="134" spans="1:26" ht="12.75" customHeight="1" x14ac:dyDescent="0.3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row>
    <row r="135" spans="1:26" ht="12.75" customHeight="1" x14ac:dyDescent="0.35">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row>
    <row r="136" spans="1:26" ht="12.75" customHeight="1" x14ac:dyDescent="0.35">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row>
    <row r="137" spans="1:26" ht="12.75" customHeight="1" x14ac:dyDescent="0.35">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row>
    <row r="138" spans="1:26" ht="12.75" customHeight="1" x14ac:dyDescent="0.35">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row>
    <row r="139" spans="1:26" ht="12.75" customHeight="1" x14ac:dyDescent="0.35">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row>
    <row r="140" spans="1:26" ht="12.75" customHeight="1" x14ac:dyDescent="0.35">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row>
    <row r="141" spans="1:26" ht="12.75" customHeight="1" x14ac:dyDescent="0.35">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row>
    <row r="142" spans="1:26" ht="12.75" customHeight="1" x14ac:dyDescent="0.35">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row>
    <row r="143" spans="1:26" ht="12.75" customHeight="1" x14ac:dyDescent="0.35">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row>
    <row r="144" spans="1:26" ht="12.75" customHeight="1" x14ac:dyDescent="0.35">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row>
    <row r="145" spans="1:26" ht="12.75" customHeight="1" x14ac:dyDescent="0.35">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row>
    <row r="146" spans="1:26" ht="12.75" customHeight="1" x14ac:dyDescent="0.35">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row>
    <row r="147" spans="1:26" ht="12.75" customHeight="1" x14ac:dyDescent="0.35">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row>
    <row r="148" spans="1:26" ht="12.75" customHeight="1" x14ac:dyDescent="0.35">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row>
    <row r="149" spans="1:26" ht="12.75" customHeight="1" x14ac:dyDescent="0.35">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row>
    <row r="150" spans="1:26" ht="12.75" customHeight="1" x14ac:dyDescent="0.35">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row>
    <row r="151" spans="1:26" ht="12.75" customHeight="1" x14ac:dyDescent="0.35">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row>
    <row r="152" spans="1:26" ht="12.75" customHeight="1" x14ac:dyDescent="0.35">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row>
    <row r="153" spans="1:26" ht="12.75" customHeight="1" x14ac:dyDescent="0.35">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row>
    <row r="154" spans="1:26" ht="12.75" customHeight="1" x14ac:dyDescent="0.35">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row>
    <row r="155" spans="1:26" ht="12.75" customHeight="1" x14ac:dyDescent="0.35">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row>
    <row r="156" spans="1:26" ht="12.75" customHeight="1" x14ac:dyDescent="0.35">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row>
    <row r="157" spans="1:26" ht="12.75" customHeight="1" x14ac:dyDescent="0.35">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row>
    <row r="158" spans="1:26" ht="12.75" customHeight="1" x14ac:dyDescent="0.35">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row>
    <row r="159" spans="1:26" ht="12.75" customHeight="1" x14ac:dyDescent="0.35">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row>
    <row r="160" spans="1:26" ht="12.75" customHeight="1" x14ac:dyDescent="0.35">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row>
    <row r="161" spans="1:26" ht="12.75" customHeight="1" x14ac:dyDescent="0.35">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row>
    <row r="162" spans="1:26" ht="12.75" customHeight="1" x14ac:dyDescent="0.35">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row>
    <row r="163" spans="1:26" ht="12.75" customHeight="1" x14ac:dyDescent="0.35">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row>
    <row r="164" spans="1:26" ht="12.75" customHeight="1" x14ac:dyDescent="0.35">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row>
    <row r="165" spans="1:26" ht="12.75" customHeight="1" x14ac:dyDescent="0.35">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row>
    <row r="166" spans="1:26" ht="12.75" customHeight="1" x14ac:dyDescent="0.35">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row>
    <row r="167" spans="1:26" ht="12.75" customHeight="1" x14ac:dyDescent="0.35">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row>
    <row r="168" spans="1:26" ht="12.75" customHeight="1" x14ac:dyDescent="0.35">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row>
    <row r="169" spans="1:26" ht="12.75" customHeight="1" x14ac:dyDescent="0.35">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row>
    <row r="170" spans="1:26" ht="12.75" customHeight="1" x14ac:dyDescent="0.35">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row>
    <row r="171" spans="1:26" ht="12.75" customHeight="1" x14ac:dyDescent="0.35">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row>
    <row r="172" spans="1:26" ht="12.75" customHeight="1" x14ac:dyDescent="0.35">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row>
    <row r="173" spans="1:26" ht="12.75" customHeight="1" x14ac:dyDescent="0.35">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row>
    <row r="174" spans="1:26" ht="12.75" customHeight="1" x14ac:dyDescent="0.35">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row>
    <row r="175" spans="1:26" ht="12.75" customHeight="1" x14ac:dyDescent="0.35">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row>
    <row r="176" spans="1:26" ht="12.75" customHeight="1" x14ac:dyDescent="0.35">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row>
    <row r="177" spans="1:26" ht="12.75" customHeight="1" x14ac:dyDescent="0.35">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row>
    <row r="178" spans="1:26" ht="12.75" customHeight="1" x14ac:dyDescent="0.35">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row>
    <row r="179" spans="1:26" ht="12.75" customHeight="1" x14ac:dyDescent="0.35">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row>
    <row r="180" spans="1:26" ht="12.75" customHeight="1" x14ac:dyDescent="0.35">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row>
    <row r="181" spans="1:26" ht="12.75" customHeight="1" x14ac:dyDescent="0.35">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row>
    <row r="182" spans="1:26" ht="12.75" customHeight="1" x14ac:dyDescent="0.35">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row>
    <row r="183" spans="1:26" ht="12.75" customHeight="1" x14ac:dyDescent="0.35">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row>
    <row r="184" spans="1:26" ht="12.75" customHeight="1" x14ac:dyDescent="0.35">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row>
    <row r="185" spans="1:26" ht="12.75" customHeight="1" x14ac:dyDescent="0.35">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row>
    <row r="186" spans="1:26" ht="12.75" customHeight="1" x14ac:dyDescent="0.35">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row>
    <row r="187" spans="1:26" ht="12.75" customHeight="1" x14ac:dyDescent="0.35">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row>
    <row r="188" spans="1:26" ht="12.75" customHeight="1" x14ac:dyDescent="0.35">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row>
    <row r="189" spans="1:26" ht="12.75" customHeight="1" x14ac:dyDescent="0.35">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row>
    <row r="190" spans="1:26" ht="12.75" customHeight="1" x14ac:dyDescent="0.35">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row>
    <row r="191" spans="1:26" ht="12.75" customHeight="1" x14ac:dyDescent="0.35">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row>
    <row r="192" spans="1:26" ht="12.75" customHeight="1" x14ac:dyDescent="0.35">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row>
    <row r="193" spans="1:26" ht="12.75" customHeight="1" x14ac:dyDescent="0.35">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row>
    <row r="194" spans="1:26" ht="12.75" customHeight="1" x14ac:dyDescent="0.35">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row>
    <row r="195" spans="1:26" ht="12.75" customHeight="1" x14ac:dyDescent="0.35">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row>
    <row r="196" spans="1:26" ht="12.75" customHeight="1" x14ac:dyDescent="0.35">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row>
    <row r="197" spans="1:26" ht="12.75" customHeight="1" x14ac:dyDescent="0.35">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row>
    <row r="198" spans="1:26" ht="12.75" customHeight="1" x14ac:dyDescent="0.35">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row>
    <row r="199" spans="1:26" ht="12.75" customHeight="1" x14ac:dyDescent="0.35">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row>
    <row r="200" spans="1:26" ht="12.75" customHeight="1" x14ac:dyDescent="0.35">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row>
    <row r="201" spans="1:26" ht="12.75" customHeight="1" x14ac:dyDescent="0.35">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row>
    <row r="202" spans="1:26" ht="12.75" customHeight="1" x14ac:dyDescent="0.35">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row>
    <row r="203" spans="1:26" ht="12.75" customHeight="1" x14ac:dyDescent="0.35">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row>
    <row r="204" spans="1:26" ht="12.75" customHeight="1" x14ac:dyDescent="0.35">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row>
    <row r="205" spans="1:26" ht="12.75" customHeight="1" x14ac:dyDescent="0.35">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row>
    <row r="206" spans="1:26" ht="12.75" customHeight="1" x14ac:dyDescent="0.35">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row>
    <row r="207" spans="1:26" ht="12.75" customHeight="1" x14ac:dyDescent="0.35">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row>
    <row r="208" spans="1:26" ht="12.75" customHeight="1" x14ac:dyDescent="0.35">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row>
    <row r="209" spans="1:26" ht="12.75" customHeight="1" x14ac:dyDescent="0.35">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row>
    <row r="210" spans="1:26" ht="12.75" customHeight="1" x14ac:dyDescent="0.35">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row>
    <row r="211" spans="1:26" ht="12.75" customHeight="1" x14ac:dyDescent="0.35">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row>
    <row r="212" spans="1:26" ht="12.75" customHeight="1" x14ac:dyDescent="0.35">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row>
    <row r="213" spans="1:26" ht="12.75" customHeight="1" x14ac:dyDescent="0.35">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row>
    <row r="214" spans="1:26" ht="12.75" customHeight="1" x14ac:dyDescent="0.35">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row>
    <row r="215" spans="1:26" ht="12.75" customHeight="1" x14ac:dyDescent="0.35">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row>
    <row r="216" spans="1:26" ht="12.75" customHeight="1" x14ac:dyDescent="0.35">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row>
    <row r="217" spans="1:26" ht="12.75" customHeight="1" x14ac:dyDescent="0.35">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row>
    <row r="218" spans="1:26" ht="12.75" customHeight="1" x14ac:dyDescent="0.35">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row>
    <row r="219" spans="1:26" ht="12.75" customHeight="1" x14ac:dyDescent="0.35">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row>
    <row r="220" spans="1:26" ht="12.75" customHeight="1" x14ac:dyDescent="0.35">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000"/>
  <sheetViews>
    <sheetView workbookViewId="0"/>
  </sheetViews>
  <sheetFormatPr baseColWidth="10" defaultColWidth="14.453125" defaultRowHeight="15" customHeight="1" x14ac:dyDescent="0.35"/>
  <cols>
    <col min="1" max="6" width="10.7265625" customWidth="1"/>
  </cols>
  <sheetData>
    <row r="2" spans="2:5" ht="14.5" x14ac:dyDescent="0.35">
      <c r="B2" s="1" t="s">
        <v>251</v>
      </c>
      <c r="E2" s="1" t="s">
        <v>453</v>
      </c>
    </row>
    <row r="3" spans="2:5" ht="14.5" x14ac:dyDescent="0.35">
      <c r="B3" s="1" t="s">
        <v>454</v>
      </c>
      <c r="E3" s="1" t="s">
        <v>185</v>
      </c>
    </row>
    <row r="4" spans="2:5" ht="14.5" x14ac:dyDescent="0.35">
      <c r="B4" s="1" t="s">
        <v>213</v>
      </c>
      <c r="E4" s="1" t="s">
        <v>109</v>
      </c>
    </row>
    <row r="5" spans="2:5" ht="14.5" x14ac:dyDescent="0.35">
      <c r="B5" s="1" t="s">
        <v>121</v>
      </c>
    </row>
    <row r="8" spans="2:5" ht="14.5" x14ac:dyDescent="0.35">
      <c r="B8" s="1" t="s">
        <v>455</v>
      </c>
    </row>
    <row r="9" spans="2:5" ht="14.5" x14ac:dyDescent="0.35">
      <c r="B9" s="1" t="s">
        <v>456</v>
      </c>
    </row>
    <row r="10" spans="2:5" ht="14.5" x14ac:dyDescent="0.35">
      <c r="B10" s="1" t="s">
        <v>457</v>
      </c>
    </row>
    <row r="13" spans="2:5" ht="14.5" x14ac:dyDescent="0.35">
      <c r="B13" s="1" t="s">
        <v>458</v>
      </c>
    </row>
    <row r="14" spans="2:5" ht="14.5" x14ac:dyDescent="0.35">
      <c r="B14" s="1" t="s">
        <v>459</v>
      </c>
    </row>
    <row r="15" spans="2:5" ht="14.5" x14ac:dyDescent="0.35">
      <c r="B15" s="1" t="s">
        <v>460</v>
      </c>
    </row>
    <row r="16" spans="2:5" ht="14.5" x14ac:dyDescent="0.35">
      <c r="B16" s="1" t="s">
        <v>461</v>
      </c>
    </row>
    <row r="17" spans="2:2" ht="14.5" x14ac:dyDescent="0.35">
      <c r="B17" s="1" t="s">
        <v>462</v>
      </c>
    </row>
    <row r="18" spans="2:2" ht="14.5" x14ac:dyDescent="0.35">
      <c r="B18" s="1" t="s">
        <v>463</v>
      </c>
    </row>
    <row r="19" spans="2:2" ht="14.5" x14ac:dyDescent="0.35">
      <c r="B19" s="1" t="s">
        <v>464</v>
      </c>
    </row>
    <row r="21" spans="2:2" ht="15.75" customHeight="1" x14ac:dyDescent="0.35"/>
    <row r="22" spans="2:2" ht="15.75" customHeight="1" x14ac:dyDescent="0.35"/>
    <row r="23" spans="2:2" ht="15.75" customHeight="1" x14ac:dyDescent="0.35"/>
    <row r="24" spans="2:2" ht="15.75" customHeight="1" x14ac:dyDescent="0.35"/>
    <row r="25" spans="2:2" ht="15.75" customHeight="1" x14ac:dyDescent="0.35"/>
    <row r="26" spans="2:2" ht="15.75" customHeight="1" x14ac:dyDescent="0.35"/>
    <row r="27" spans="2:2" ht="15.75" customHeight="1" x14ac:dyDescent="0.35"/>
    <row r="28" spans="2:2" ht="15.75" customHeight="1" x14ac:dyDescent="0.35"/>
    <row r="29" spans="2:2" ht="15.75" customHeight="1" x14ac:dyDescent="0.35"/>
    <row r="30" spans="2:2" ht="15.75" customHeight="1" x14ac:dyDescent="0.35"/>
    <row r="31" spans="2:2" ht="15.75" customHeight="1" x14ac:dyDescent="0.35"/>
    <row r="32" spans="2: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53125" defaultRowHeight="15" customHeight="1" x14ac:dyDescent="0.35"/>
  <cols>
    <col min="1" max="1" width="32.81640625" customWidth="1"/>
    <col min="2" max="6" width="11.453125" customWidth="1"/>
    <col min="7" max="21" width="10.7265625" customWidth="1"/>
  </cols>
  <sheetData>
    <row r="1" spans="1:26" ht="12.75" customHeight="1" x14ac:dyDescent="0.35">
      <c r="A1" s="256"/>
      <c r="B1" s="256"/>
      <c r="C1" s="256"/>
      <c r="D1" s="256"/>
      <c r="E1" s="256"/>
      <c r="F1" s="256"/>
      <c r="G1" s="256"/>
      <c r="H1" s="256"/>
      <c r="I1" s="256"/>
      <c r="J1" s="256"/>
      <c r="K1" s="256"/>
      <c r="L1" s="256"/>
      <c r="M1" s="256"/>
      <c r="N1" s="256"/>
      <c r="O1" s="256"/>
      <c r="P1" s="256"/>
      <c r="Q1" s="256"/>
      <c r="R1" s="256"/>
      <c r="S1" s="256"/>
      <c r="T1" s="256"/>
      <c r="U1" s="256"/>
      <c r="V1" s="256"/>
      <c r="W1" s="256"/>
      <c r="X1" s="256"/>
      <c r="Y1" s="256"/>
      <c r="Z1" s="256"/>
    </row>
    <row r="2" spans="1:26" ht="12.75" customHeight="1" x14ac:dyDescent="0.35">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row>
    <row r="3" spans="1:26" ht="12.75" customHeight="1" x14ac:dyDescent="0.35">
      <c r="A3" s="257" t="s">
        <v>116</v>
      </c>
      <c r="B3" s="256"/>
      <c r="C3" s="256"/>
      <c r="D3" s="256"/>
      <c r="E3" s="256"/>
      <c r="F3" s="256"/>
      <c r="G3" s="256"/>
      <c r="H3" s="256"/>
      <c r="I3" s="256"/>
      <c r="J3" s="256"/>
      <c r="K3" s="256"/>
      <c r="L3" s="256"/>
      <c r="M3" s="256"/>
      <c r="N3" s="256"/>
      <c r="O3" s="256"/>
      <c r="P3" s="256"/>
      <c r="Q3" s="256"/>
      <c r="R3" s="256"/>
      <c r="S3" s="256"/>
      <c r="T3" s="256"/>
      <c r="U3" s="256"/>
      <c r="V3" s="256"/>
      <c r="W3" s="256"/>
      <c r="X3" s="256"/>
      <c r="Y3" s="256"/>
      <c r="Z3" s="256"/>
    </row>
    <row r="4" spans="1:26" ht="12.75" customHeight="1" x14ac:dyDescent="0.35">
      <c r="A4" s="257" t="s">
        <v>212</v>
      </c>
      <c r="B4" s="256"/>
      <c r="C4" s="256"/>
      <c r="D4" s="256"/>
      <c r="E4" s="256"/>
      <c r="F4" s="256"/>
      <c r="G4" s="256"/>
      <c r="H4" s="256"/>
      <c r="I4" s="256"/>
      <c r="J4" s="256"/>
      <c r="K4" s="256"/>
      <c r="L4" s="256"/>
      <c r="M4" s="256"/>
      <c r="N4" s="256"/>
      <c r="O4" s="256"/>
      <c r="P4" s="256"/>
      <c r="Q4" s="256"/>
      <c r="R4" s="256"/>
      <c r="S4" s="256"/>
      <c r="T4" s="256"/>
      <c r="U4" s="256"/>
      <c r="V4" s="256"/>
      <c r="W4" s="256"/>
      <c r="X4" s="256"/>
      <c r="Y4" s="256"/>
      <c r="Z4" s="256"/>
    </row>
    <row r="5" spans="1:26" ht="12.75" customHeight="1" x14ac:dyDescent="0.35">
      <c r="A5" s="257" t="s">
        <v>220</v>
      </c>
      <c r="B5" s="256"/>
      <c r="C5" s="256"/>
      <c r="D5" s="256"/>
      <c r="E5" s="256"/>
      <c r="F5" s="256"/>
      <c r="G5" s="256"/>
      <c r="H5" s="256"/>
      <c r="I5" s="256"/>
      <c r="J5" s="256"/>
      <c r="K5" s="256"/>
      <c r="L5" s="256"/>
      <c r="M5" s="256"/>
      <c r="N5" s="256"/>
      <c r="O5" s="256"/>
      <c r="P5" s="256"/>
      <c r="Q5" s="256"/>
      <c r="R5" s="256"/>
      <c r="S5" s="256"/>
      <c r="T5" s="256"/>
      <c r="U5" s="256"/>
      <c r="V5" s="256"/>
      <c r="W5" s="256"/>
      <c r="X5" s="256"/>
      <c r="Y5" s="256"/>
      <c r="Z5" s="256"/>
    </row>
    <row r="6" spans="1:26" ht="12.75" customHeight="1" x14ac:dyDescent="0.35">
      <c r="A6" s="257" t="s">
        <v>190</v>
      </c>
      <c r="B6" s="256"/>
      <c r="C6" s="256"/>
      <c r="D6" s="256"/>
      <c r="E6" s="256"/>
      <c r="F6" s="256"/>
      <c r="G6" s="256"/>
      <c r="H6" s="256"/>
      <c r="I6" s="256"/>
      <c r="J6" s="256"/>
      <c r="K6" s="256"/>
      <c r="L6" s="256"/>
      <c r="M6" s="256"/>
      <c r="N6" s="256"/>
      <c r="O6" s="256"/>
      <c r="P6" s="256"/>
      <c r="Q6" s="256"/>
      <c r="R6" s="256"/>
      <c r="S6" s="256"/>
      <c r="T6" s="256"/>
      <c r="U6" s="256"/>
      <c r="V6" s="256"/>
      <c r="W6" s="256"/>
      <c r="X6" s="256"/>
      <c r="Y6" s="256"/>
      <c r="Z6" s="256"/>
    </row>
    <row r="7" spans="1:26" ht="12.75" customHeight="1" x14ac:dyDescent="0.35">
      <c r="A7" s="257" t="s">
        <v>117</v>
      </c>
      <c r="B7" s="256"/>
      <c r="C7" s="256"/>
      <c r="D7" s="256"/>
      <c r="E7" s="256"/>
      <c r="F7" s="256"/>
      <c r="G7" s="256"/>
      <c r="H7" s="256"/>
      <c r="I7" s="256"/>
      <c r="J7" s="256"/>
      <c r="K7" s="256"/>
      <c r="L7" s="256"/>
      <c r="M7" s="256"/>
      <c r="N7" s="256"/>
      <c r="O7" s="256"/>
      <c r="P7" s="256"/>
      <c r="Q7" s="256"/>
      <c r="R7" s="256"/>
      <c r="S7" s="256"/>
      <c r="T7" s="256"/>
      <c r="U7" s="256"/>
      <c r="V7" s="256"/>
      <c r="W7" s="256"/>
      <c r="X7" s="256"/>
      <c r="Y7" s="256"/>
      <c r="Z7" s="256"/>
    </row>
    <row r="8" spans="1:26" ht="12.75" customHeight="1" x14ac:dyDescent="0.35">
      <c r="A8" s="257" t="s">
        <v>143</v>
      </c>
      <c r="B8" s="256"/>
      <c r="C8" s="256"/>
      <c r="D8" s="256"/>
      <c r="E8" s="256"/>
      <c r="F8" s="256"/>
      <c r="G8" s="256"/>
      <c r="H8" s="256"/>
      <c r="I8" s="256"/>
      <c r="J8" s="256"/>
      <c r="K8" s="256"/>
      <c r="L8" s="256"/>
      <c r="M8" s="256"/>
      <c r="N8" s="256"/>
      <c r="O8" s="256"/>
      <c r="P8" s="256"/>
      <c r="Q8" s="256"/>
      <c r="R8" s="256"/>
      <c r="S8" s="256"/>
      <c r="T8" s="256"/>
      <c r="U8" s="256"/>
      <c r="V8" s="256"/>
      <c r="W8" s="256"/>
      <c r="X8" s="256"/>
      <c r="Y8" s="256"/>
      <c r="Z8" s="256"/>
    </row>
    <row r="9" spans="1:26" ht="12.75" customHeight="1" x14ac:dyDescent="0.35">
      <c r="A9" s="257" t="s">
        <v>118</v>
      </c>
      <c r="B9" s="256"/>
      <c r="C9" s="256"/>
      <c r="D9" s="256"/>
      <c r="E9" s="256"/>
      <c r="F9" s="256"/>
      <c r="G9" s="256"/>
      <c r="H9" s="256"/>
      <c r="I9" s="256"/>
      <c r="J9" s="256"/>
      <c r="K9" s="256"/>
      <c r="L9" s="256"/>
      <c r="M9" s="256"/>
      <c r="N9" s="256"/>
      <c r="O9" s="256"/>
      <c r="P9" s="256"/>
      <c r="Q9" s="256"/>
      <c r="R9" s="256"/>
      <c r="S9" s="256"/>
      <c r="T9" s="256"/>
      <c r="U9" s="256"/>
      <c r="V9" s="256"/>
      <c r="W9" s="256"/>
      <c r="X9" s="256"/>
      <c r="Y9" s="256"/>
      <c r="Z9" s="256"/>
    </row>
    <row r="10" spans="1:26" ht="12.75" customHeight="1" x14ac:dyDescent="0.35">
      <c r="A10" s="257" t="s">
        <v>132</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row>
    <row r="11" spans="1:26" ht="12.75" customHeight="1" x14ac:dyDescent="0.35">
      <c r="A11" s="257" t="s">
        <v>119</v>
      </c>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row>
    <row r="12" spans="1:26" ht="12.75" customHeight="1" x14ac:dyDescent="0.35">
      <c r="A12" s="257" t="s">
        <v>465</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row>
    <row r="13" spans="1:26" ht="12.75" customHeight="1" x14ac:dyDescent="0.35">
      <c r="A13" s="257" t="s">
        <v>466</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row>
    <row r="14" spans="1:26" ht="12.75" customHeight="1" x14ac:dyDescent="0.35">
      <c r="A14" s="257" t="s">
        <v>467</v>
      </c>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1:26" ht="12.75" customHeight="1" x14ac:dyDescent="0.35">
      <c r="A15" s="256"/>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row>
    <row r="16" spans="1:26" ht="12.75" customHeight="1" x14ac:dyDescent="0.35">
      <c r="A16" s="257" t="s">
        <v>468</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row>
    <row r="17" spans="1:26" ht="12.75" customHeight="1" x14ac:dyDescent="0.35">
      <c r="A17" s="257" t="s">
        <v>251</v>
      </c>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row>
    <row r="18" spans="1:26" ht="12.75" customHeight="1" x14ac:dyDescent="0.35">
      <c r="A18" s="257" t="s">
        <v>454</v>
      </c>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row>
    <row r="19" spans="1:26" ht="12.75" customHeight="1" x14ac:dyDescent="0.3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row>
    <row r="20" spans="1:26" ht="12.75" customHeight="1" x14ac:dyDescent="0.35">
      <c r="A20" s="257" t="s">
        <v>456</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row>
    <row r="21" spans="1:26" ht="12.75" customHeight="1" x14ac:dyDescent="0.35">
      <c r="A21" s="257" t="s">
        <v>457</v>
      </c>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row>
    <row r="22" spans="1:26" ht="12.75" customHeight="1" x14ac:dyDescent="0.35">
      <c r="A22" s="256"/>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row>
    <row r="23" spans="1:26" ht="12.75" customHeight="1" x14ac:dyDescent="0.35">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row>
    <row r="24" spans="1:26" ht="12.75" customHeight="1" x14ac:dyDescent="0.35">
      <c r="A24" s="256"/>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row>
    <row r="25" spans="1:26" ht="12.75" customHeight="1" x14ac:dyDescent="0.35">
      <c r="A25" s="256"/>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1:26" ht="12.75" customHeight="1" x14ac:dyDescent="0.35">
      <c r="A26" s="256"/>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row>
    <row r="27" spans="1:26" ht="12.75" customHeight="1" x14ac:dyDescent="0.35">
      <c r="A27" s="256"/>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row>
    <row r="28" spans="1:26" ht="12.75" customHeight="1" x14ac:dyDescent="0.35">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1:26" ht="12.75" customHeight="1" x14ac:dyDescent="0.35">
      <c r="A29" s="256"/>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row>
    <row r="30" spans="1:26" ht="12.75" customHeight="1" x14ac:dyDescent="0.35">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row>
    <row r="31" spans="1:26" ht="12.75" customHeight="1" x14ac:dyDescent="0.35">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1:26" ht="12.75" customHeight="1" x14ac:dyDescent="0.35">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row>
    <row r="33" spans="1:26" ht="12.75" customHeight="1" x14ac:dyDescent="0.35">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row>
    <row r="34" spans="1:26" ht="12.75" customHeight="1" x14ac:dyDescent="0.35">
      <c r="A34" s="256"/>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1:26" ht="12.75" customHeight="1" x14ac:dyDescent="0.35">
      <c r="A35" s="256"/>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row>
    <row r="36" spans="1:26" ht="12.75" customHeight="1" x14ac:dyDescent="0.35">
      <c r="A36" s="256"/>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row>
    <row r="37" spans="1:26" ht="12.75" customHeight="1" x14ac:dyDescent="0.35">
      <c r="A37" s="256"/>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row>
    <row r="38" spans="1:26" ht="12.75" customHeight="1" x14ac:dyDescent="0.35">
      <c r="A38" s="256"/>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1:26" ht="12.75" customHeight="1" x14ac:dyDescent="0.35">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row>
    <row r="40" spans="1:26" ht="12.75" customHeight="1" x14ac:dyDescent="0.35">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row>
    <row r="41" spans="1:26" ht="12.75" customHeight="1" x14ac:dyDescent="0.35">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1:26" ht="12.75" customHeight="1" x14ac:dyDescent="0.35">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row>
    <row r="43" spans="1:26" ht="12.75" customHeight="1" x14ac:dyDescent="0.35">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row>
    <row r="44" spans="1:26" ht="12.75" customHeight="1" x14ac:dyDescent="0.35">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row>
    <row r="45" spans="1:26" ht="12.75" customHeight="1" x14ac:dyDescent="0.35">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row>
    <row r="46" spans="1:26" ht="12.75" customHeight="1" x14ac:dyDescent="0.35">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row>
    <row r="47" spans="1:26" ht="12.75" customHeight="1" x14ac:dyDescent="0.35">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row>
    <row r="48" spans="1:26" ht="12.75" customHeight="1" x14ac:dyDescent="0.35">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row>
    <row r="49" spans="1:26" ht="12.75" customHeight="1" x14ac:dyDescent="0.35">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row>
    <row r="50" spans="1:26" ht="12.75" customHeight="1" x14ac:dyDescent="0.35">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row>
    <row r="51" spans="1:26" ht="12.75" customHeight="1" x14ac:dyDescent="0.35">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row>
    <row r="52" spans="1:26" ht="12.75" customHeight="1" x14ac:dyDescent="0.35">
      <c r="A52" s="256"/>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row>
    <row r="53" spans="1:26" ht="12.75" customHeight="1" x14ac:dyDescent="0.35">
      <c r="A53" s="256"/>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1:26" ht="12.75" customHeight="1" x14ac:dyDescent="0.35">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row>
    <row r="55" spans="1:26" ht="12.75" customHeight="1" x14ac:dyDescent="0.35">
      <c r="A55" s="256"/>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row>
    <row r="56" spans="1:26" ht="12.75" customHeight="1" x14ac:dyDescent="0.35">
      <c r="A56" s="256"/>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1:26" ht="12.75" customHeight="1" x14ac:dyDescent="0.35">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row>
    <row r="58" spans="1:26" ht="12.75" customHeight="1" x14ac:dyDescent="0.35">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row>
    <row r="59" spans="1:26" ht="12.75" customHeight="1" x14ac:dyDescent="0.35">
      <c r="A59" s="256"/>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1:26" ht="12.75" customHeight="1" x14ac:dyDescent="0.35">
      <c r="A60" s="256"/>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row>
    <row r="61" spans="1:26" ht="12.75" customHeight="1" x14ac:dyDescent="0.35">
      <c r="A61" s="256"/>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row>
    <row r="62" spans="1:26" ht="12.75" customHeight="1" x14ac:dyDescent="0.35">
      <c r="A62" s="256"/>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1:26" ht="12.75" customHeight="1" x14ac:dyDescent="0.35">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row>
    <row r="64" spans="1:26" ht="12.75" customHeight="1" x14ac:dyDescent="0.3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row>
    <row r="65" spans="1:26" ht="12.75" customHeight="1" x14ac:dyDescent="0.35">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1:26" ht="12.75" customHeight="1" x14ac:dyDescent="0.35">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row>
    <row r="67" spans="1:26" ht="12.75" customHeight="1" x14ac:dyDescent="0.35">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row>
    <row r="68" spans="1:26" ht="12.75" customHeight="1" x14ac:dyDescent="0.35">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row>
    <row r="69" spans="1:26" ht="12.75" customHeight="1" x14ac:dyDescent="0.35">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row>
    <row r="70" spans="1:26" ht="12.75" customHeight="1" x14ac:dyDescent="0.35">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row>
    <row r="71" spans="1:26" ht="12.75" customHeight="1" x14ac:dyDescent="0.35">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2" spans="1:26" ht="12.75" customHeight="1" x14ac:dyDescent="0.35">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row>
    <row r="73" spans="1:26" ht="12.75" customHeight="1" x14ac:dyDescent="0.35">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row>
    <row r="74" spans="1:26" ht="12.75" customHeight="1" x14ac:dyDescent="0.35">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5" spans="1:26" ht="12.75" customHeight="1" x14ac:dyDescent="0.35">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row>
    <row r="76" spans="1:26" ht="12.75" customHeight="1" x14ac:dyDescent="0.35">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row>
    <row r="77" spans="1:26" ht="12.75" customHeight="1" x14ac:dyDescent="0.35">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1:26" ht="12.75" customHeight="1" x14ac:dyDescent="0.35">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1:26" ht="12.75" customHeight="1" x14ac:dyDescent="0.35">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1:26" ht="12.75" customHeight="1" x14ac:dyDescent="0.35">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1:26" ht="12.75" customHeight="1" x14ac:dyDescent="0.35">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1:26" ht="12.75" customHeight="1" x14ac:dyDescent="0.35">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1:26" ht="12.75" customHeight="1" x14ac:dyDescent="0.35">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1:26" ht="12.75" customHeight="1" x14ac:dyDescent="0.35">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row>
    <row r="85" spans="1:26" ht="12.75" customHeight="1" x14ac:dyDescent="0.35">
      <c r="A85" s="256"/>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row>
    <row r="86" spans="1:26" ht="12.75" customHeight="1" x14ac:dyDescent="0.35">
      <c r="A86" s="256"/>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1:26" ht="12.75" customHeight="1" x14ac:dyDescent="0.35">
      <c r="A87" s="256"/>
      <c r="B87" s="256"/>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1:26" ht="12.75" customHeight="1" x14ac:dyDescent="0.35">
      <c r="A88" s="256"/>
      <c r="B88" s="256"/>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1:26" ht="12.75" customHeight="1" x14ac:dyDescent="0.35">
      <c r="A89" s="256"/>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1:26" ht="12.75" customHeight="1" x14ac:dyDescent="0.35">
      <c r="A90" s="256"/>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row>
    <row r="91" spans="1:26" ht="12.75" customHeight="1" x14ac:dyDescent="0.35">
      <c r="A91" s="256"/>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row>
    <row r="92" spans="1:26" ht="12.75" customHeight="1" x14ac:dyDescent="0.35">
      <c r="A92" s="256"/>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row>
    <row r="93" spans="1:26" ht="12.75" customHeight="1" x14ac:dyDescent="0.35">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row>
    <row r="94" spans="1:26" ht="12.75" customHeight="1" x14ac:dyDescent="0.35">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row>
    <row r="95" spans="1:26" ht="12.75" customHeight="1" x14ac:dyDescent="0.35">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row>
    <row r="96" spans="1:26" ht="12.75" customHeight="1" x14ac:dyDescent="0.35">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1:26" ht="12.75" customHeight="1" x14ac:dyDescent="0.35">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row>
    <row r="98" spans="1:26" ht="12.75" customHeight="1" x14ac:dyDescent="0.35">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row>
    <row r="99" spans="1:26" ht="12.75" customHeight="1" x14ac:dyDescent="0.35">
      <c r="A99" s="256"/>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1:26" ht="12.75" customHeight="1" x14ac:dyDescent="0.35">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row>
    <row r="101" spans="1:26" ht="12.75" customHeight="1" x14ac:dyDescent="0.35">
      <c r="A101" s="256"/>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row>
    <row r="102" spans="1:26" ht="12.75" customHeight="1" x14ac:dyDescent="0.35">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row>
    <row r="103" spans="1:26" ht="12.75" customHeight="1" x14ac:dyDescent="0.35">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row>
    <row r="104" spans="1:26" ht="12.75" customHeight="1" x14ac:dyDescent="0.35">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row>
    <row r="105" spans="1:26" ht="12.75" customHeight="1" x14ac:dyDescent="0.35">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row>
    <row r="106" spans="1:26" ht="12.75" customHeight="1" x14ac:dyDescent="0.35">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row>
    <row r="107" spans="1:26" ht="12.75" customHeight="1" x14ac:dyDescent="0.35">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row>
    <row r="108" spans="1:26" ht="12.75" customHeight="1" x14ac:dyDescent="0.35">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row>
    <row r="109" spans="1:26" ht="12.75" customHeight="1" x14ac:dyDescent="0.35">
      <c r="A109" s="256"/>
      <c r="B109" s="25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row>
    <row r="110" spans="1:26" ht="12.75" customHeight="1" x14ac:dyDescent="0.35">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row>
    <row r="111" spans="1:26" ht="12.75" customHeight="1" x14ac:dyDescent="0.35">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row>
    <row r="112" spans="1:26" ht="12.75" customHeight="1" x14ac:dyDescent="0.35">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row>
    <row r="113" spans="1:26" ht="12.75" customHeight="1" x14ac:dyDescent="0.35">
      <c r="A113" s="256"/>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row>
    <row r="114" spans="1:26" ht="12.75" customHeight="1" x14ac:dyDescent="0.35">
      <c r="A114" s="256"/>
      <c r="B114" s="256"/>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row>
    <row r="115" spans="1:26" ht="12.75" customHeight="1" x14ac:dyDescent="0.35">
      <c r="A115" s="256"/>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row>
    <row r="116" spans="1:26" ht="12.75" customHeight="1" x14ac:dyDescent="0.35">
      <c r="A116" s="256"/>
      <c r="B116" s="256"/>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row>
    <row r="117" spans="1:26" ht="12.75" customHeight="1" x14ac:dyDescent="0.35">
      <c r="A117" s="256"/>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row>
    <row r="118" spans="1:26" ht="12.75" customHeight="1" x14ac:dyDescent="0.35">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row>
    <row r="119" spans="1:26" ht="12.75" customHeight="1" x14ac:dyDescent="0.35">
      <c r="A119" s="256"/>
      <c r="B119" s="256"/>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row>
    <row r="120" spans="1:26" ht="12.75" customHeight="1" x14ac:dyDescent="0.35">
      <c r="A120" s="256"/>
      <c r="B120" s="256"/>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row>
    <row r="121" spans="1:26" ht="12.75" customHeight="1" x14ac:dyDescent="0.35">
      <c r="A121" s="256"/>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row>
    <row r="122" spans="1:26" ht="12.75" customHeight="1" x14ac:dyDescent="0.35">
      <c r="A122" s="256"/>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row>
    <row r="123" spans="1:26" ht="12.75" customHeight="1" x14ac:dyDescent="0.35">
      <c r="A123" s="256"/>
      <c r="B123" s="256"/>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row>
    <row r="124" spans="1:26" ht="12.75" customHeight="1" x14ac:dyDescent="0.35">
      <c r="A124" s="256"/>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row>
    <row r="125" spans="1:26" ht="12.75" customHeight="1" x14ac:dyDescent="0.35">
      <c r="A125" s="256"/>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row>
    <row r="126" spans="1:26" ht="12.75" customHeight="1" x14ac:dyDescent="0.35">
      <c r="A126" s="256"/>
      <c r="B126" s="256"/>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row>
    <row r="127" spans="1:26" ht="12.75" customHeight="1" x14ac:dyDescent="0.35">
      <c r="A127" s="256"/>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row>
    <row r="128" spans="1:26" ht="12.75" customHeight="1" x14ac:dyDescent="0.35">
      <c r="A128" s="256"/>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row>
    <row r="129" spans="1:26" ht="12.75" customHeight="1" x14ac:dyDescent="0.35">
      <c r="A129" s="256"/>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row>
    <row r="130" spans="1:26" ht="12.75" customHeight="1" x14ac:dyDescent="0.35">
      <c r="A130" s="256"/>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row>
    <row r="131" spans="1:26" ht="12.75" customHeight="1" x14ac:dyDescent="0.35">
      <c r="A131" s="256"/>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row>
    <row r="132" spans="1:26" ht="12.75" customHeight="1" x14ac:dyDescent="0.35">
      <c r="A132" s="256"/>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row>
    <row r="133" spans="1:26" ht="12.75" customHeight="1" x14ac:dyDescent="0.35">
      <c r="A133" s="256"/>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row>
    <row r="134" spans="1:26" ht="12.75" customHeight="1" x14ac:dyDescent="0.35">
      <c r="A134" s="256"/>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row>
    <row r="135" spans="1:26" ht="12.75" customHeight="1" x14ac:dyDescent="0.35">
      <c r="A135" s="256"/>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row>
    <row r="136" spans="1:26" ht="12.75" customHeight="1" x14ac:dyDescent="0.35">
      <c r="A136" s="256"/>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row>
    <row r="137" spans="1:26" ht="12.75" customHeight="1" x14ac:dyDescent="0.35">
      <c r="A137" s="256"/>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row>
    <row r="138" spans="1:26" ht="12.75" customHeight="1" x14ac:dyDescent="0.35">
      <c r="A138" s="256"/>
      <c r="B138" s="256"/>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row>
    <row r="139" spans="1:26" ht="12.75" customHeight="1" x14ac:dyDescent="0.35">
      <c r="A139" s="256"/>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row>
    <row r="140" spans="1:26" ht="12.75" customHeight="1" x14ac:dyDescent="0.35">
      <c r="A140" s="256"/>
      <c r="B140" s="256"/>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row>
    <row r="141" spans="1:26" ht="12.75" customHeight="1" x14ac:dyDescent="0.35">
      <c r="A141" s="256"/>
      <c r="B141" s="256"/>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row>
    <row r="142" spans="1:26" ht="12.75" customHeight="1" x14ac:dyDescent="0.35">
      <c r="A142" s="256"/>
      <c r="B142" s="256"/>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row>
    <row r="143" spans="1:26" ht="12.75" customHeight="1" x14ac:dyDescent="0.35">
      <c r="A143" s="256"/>
      <c r="B143" s="256"/>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row>
    <row r="144" spans="1:26" ht="12.75" customHeight="1" x14ac:dyDescent="0.35">
      <c r="A144" s="256"/>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row>
    <row r="145" spans="1:26" ht="12.75" customHeight="1" x14ac:dyDescent="0.35">
      <c r="A145" s="256"/>
      <c r="B145" s="256"/>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row>
    <row r="146" spans="1:26" ht="12.75" customHeight="1" x14ac:dyDescent="0.35">
      <c r="A146" s="256"/>
      <c r="B146" s="256"/>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row>
    <row r="147" spans="1:26" ht="12.75" customHeight="1" x14ac:dyDescent="0.35">
      <c r="A147" s="256"/>
      <c r="B147" s="256"/>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row>
    <row r="148" spans="1:26" ht="12.75" customHeight="1" x14ac:dyDescent="0.35">
      <c r="A148" s="256"/>
      <c r="B148" s="256"/>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row>
    <row r="149" spans="1:26" ht="12.75" customHeight="1" x14ac:dyDescent="0.35">
      <c r="A149" s="256"/>
      <c r="B149" s="256"/>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row>
    <row r="150" spans="1:26" ht="12.75" customHeight="1" x14ac:dyDescent="0.35">
      <c r="A150" s="256"/>
      <c r="B150" s="256"/>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row>
    <row r="151" spans="1:26" ht="12.75" customHeight="1" x14ac:dyDescent="0.35">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row>
    <row r="152" spans="1:26" ht="12.75" customHeight="1" x14ac:dyDescent="0.35">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row>
    <row r="153" spans="1:26" ht="12.75" customHeight="1" x14ac:dyDescent="0.35">
      <c r="A153" s="256"/>
      <c r="B153" s="256"/>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row>
    <row r="154" spans="1:26" ht="12.75" customHeight="1" x14ac:dyDescent="0.35">
      <c r="A154" s="256"/>
      <c r="B154" s="256"/>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row>
    <row r="155" spans="1:26" ht="12.75" customHeight="1" x14ac:dyDescent="0.35">
      <c r="A155" s="256"/>
      <c r="B155" s="256"/>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row>
    <row r="156" spans="1:26" ht="12.75" customHeight="1" x14ac:dyDescent="0.35">
      <c r="A156" s="256"/>
      <c r="B156" s="256"/>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row>
    <row r="157" spans="1:26" ht="12.75" customHeight="1" x14ac:dyDescent="0.35">
      <c r="A157" s="256"/>
      <c r="B157" s="256"/>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row>
    <row r="158" spans="1:26" ht="12.75" customHeight="1" x14ac:dyDescent="0.35">
      <c r="A158" s="256"/>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row>
    <row r="159" spans="1:26" ht="12.75" customHeight="1" x14ac:dyDescent="0.35">
      <c r="A159" s="256"/>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row>
    <row r="160" spans="1:26" ht="12.75" customHeight="1" x14ac:dyDescent="0.35">
      <c r="A160" s="256"/>
      <c r="B160" s="256"/>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row>
    <row r="161" spans="1:26" ht="12.75" customHeight="1" x14ac:dyDescent="0.35">
      <c r="A161" s="256"/>
      <c r="B161" s="256"/>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row>
    <row r="162" spans="1:26" ht="12.75" customHeight="1" x14ac:dyDescent="0.35">
      <c r="A162" s="256"/>
      <c r="B162" s="256"/>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row>
    <row r="163" spans="1:26" ht="12.75" customHeight="1" x14ac:dyDescent="0.35">
      <c r="A163" s="256"/>
      <c r="B163" s="256"/>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row>
    <row r="164" spans="1:26" ht="12.75" customHeight="1" x14ac:dyDescent="0.35">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row>
    <row r="165" spans="1:26" ht="12.75" customHeight="1" x14ac:dyDescent="0.35">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row>
    <row r="166" spans="1:26" ht="12.75" customHeight="1" x14ac:dyDescent="0.35">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row>
    <row r="167" spans="1:26" ht="12.75" customHeight="1" x14ac:dyDescent="0.35">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row>
    <row r="168" spans="1:26" ht="12.75" customHeight="1" x14ac:dyDescent="0.35">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row>
    <row r="169" spans="1:26" ht="12.75" customHeight="1" x14ac:dyDescent="0.35">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row>
    <row r="170" spans="1:26" ht="12.75" customHeight="1" x14ac:dyDescent="0.35">
      <c r="A170" s="256"/>
      <c r="B170" s="256"/>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row>
    <row r="171" spans="1:26" ht="12.75" customHeight="1" x14ac:dyDescent="0.35">
      <c r="A171" s="256"/>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row>
    <row r="172" spans="1:26" ht="12.75" customHeight="1" x14ac:dyDescent="0.35">
      <c r="A172" s="256"/>
      <c r="B172" s="256"/>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256"/>
      <c r="Z172" s="256"/>
    </row>
    <row r="173" spans="1:26" ht="12.75" customHeight="1" x14ac:dyDescent="0.35">
      <c r="A173" s="256"/>
      <c r="B173" s="256"/>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256"/>
      <c r="Z173" s="256"/>
    </row>
    <row r="174" spans="1:26" ht="12.75" customHeight="1" x14ac:dyDescent="0.35">
      <c r="A174" s="256"/>
      <c r="B174" s="256"/>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row>
    <row r="175" spans="1:26" ht="12.75" customHeight="1" x14ac:dyDescent="0.35">
      <c r="A175" s="256"/>
      <c r="B175" s="256"/>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256"/>
      <c r="Z175" s="256"/>
    </row>
    <row r="176" spans="1:26" ht="12.75" customHeight="1" x14ac:dyDescent="0.35">
      <c r="A176" s="256"/>
      <c r="B176" s="256"/>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256"/>
      <c r="Z176" s="256"/>
    </row>
    <row r="177" spans="1:26" ht="12.75" customHeight="1" x14ac:dyDescent="0.35">
      <c r="A177" s="256"/>
      <c r="B177" s="256"/>
      <c r="C177" s="256"/>
      <c r="D177" s="256"/>
      <c r="E177" s="256"/>
      <c r="F177" s="256"/>
      <c r="G177" s="256"/>
      <c r="H177" s="256"/>
      <c r="I177" s="256"/>
      <c r="J177" s="256"/>
      <c r="K177" s="256"/>
      <c r="L177" s="256"/>
      <c r="M177" s="256"/>
      <c r="N177" s="256"/>
      <c r="O177" s="256"/>
      <c r="P177" s="256"/>
      <c r="Q177" s="256"/>
      <c r="R177" s="256"/>
      <c r="S177" s="256"/>
      <c r="T177" s="256"/>
      <c r="U177" s="256"/>
      <c r="V177" s="256"/>
      <c r="W177" s="256"/>
      <c r="X177" s="256"/>
      <c r="Y177" s="256"/>
      <c r="Z177" s="256"/>
    </row>
    <row r="178" spans="1:26" ht="12.75" customHeight="1" x14ac:dyDescent="0.35">
      <c r="A178" s="256"/>
      <c r="B178" s="256"/>
      <c r="C178" s="256"/>
      <c r="D178" s="256"/>
      <c r="E178" s="256"/>
      <c r="F178" s="256"/>
      <c r="G178" s="256"/>
      <c r="H178" s="256"/>
      <c r="I178" s="256"/>
      <c r="J178" s="256"/>
      <c r="K178" s="256"/>
      <c r="L178" s="256"/>
      <c r="M178" s="256"/>
      <c r="N178" s="256"/>
      <c r="O178" s="256"/>
      <c r="P178" s="256"/>
      <c r="Q178" s="256"/>
      <c r="R178" s="256"/>
      <c r="S178" s="256"/>
      <c r="T178" s="256"/>
      <c r="U178" s="256"/>
      <c r="V178" s="256"/>
      <c r="W178" s="256"/>
      <c r="X178" s="256"/>
      <c r="Y178" s="256"/>
      <c r="Z178" s="256"/>
    </row>
    <row r="179" spans="1:26" ht="12.75" customHeight="1" x14ac:dyDescent="0.35">
      <c r="A179" s="256"/>
      <c r="B179" s="256"/>
      <c r="C179" s="256"/>
      <c r="D179" s="256"/>
      <c r="E179" s="256"/>
      <c r="F179" s="256"/>
      <c r="G179" s="256"/>
      <c r="H179" s="256"/>
      <c r="I179" s="256"/>
      <c r="J179" s="256"/>
      <c r="K179" s="256"/>
      <c r="L179" s="256"/>
      <c r="M179" s="256"/>
      <c r="N179" s="256"/>
      <c r="O179" s="256"/>
      <c r="P179" s="256"/>
      <c r="Q179" s="256"/>
      <c r="R179" s="256"/>
      <c r="S179" s="256"/>
      <c r="T179" s="256"/>
      <c r="U179" s="256"/>
      <c r="V179" s="256"/>
      <c r="W179" s="256"/>
      <c r="X179" s="256"/>
      <c r="Y179" s="256"/>
      <c r="Z179" s="256"/>
    </row>
    <row r="180" spans="1:26" ht="12.75" customHeight="1" x14ac:dyDescent="0.35">
      <c r="A180" s="256"/>
      <c r="B180" s="256"/>
      <c r="C180" s="25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256"/>
      <c r="Z180" s="256"/>
    </row>
    <row r="181" spans="1:26" ht="12.75" customHeight="1" x14ac:dyDescent="0.35">
      <c r="A181" s="256"/>
      <c r="B181" s="256"/>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6"/>
      <c r="Y181" s="256"/>
      <c r="Z181" s="256"/>
    </row>
    <row r="182" spans="1:26" ht="12.75" customHeight="1" x14ac:dyDescent="0.35">
      <c r="A182" s="256"/>
      <c r="B182" s="256"/>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row>
    <row r="183" spans="1:26" ht="12.75" customHeight="1" x14ac:dyDescent="0.35">
      <c r="A183" s="256"/>
      <c r="B183" s="256"/>
      <c r="C183" s="25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256"/>
      <c r="Z183" s="256"/>
    </row>
    <row r="184" spans="1:26" ht="12.75" customHeight="1" x14ac:dyDescent="0.35">
      <c r="A184" s="256"/>
      <c r="B184" s="256"/>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256"/>
      <c r="Z184" s="256"/>
    </row>
    <row r="185" spans="1:26" ht="12.75" customHeight="1" x14ac:dyDescent="0.35">
      <c r="A185" s="256"/>
      <c r="B185" s="256"/>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256"/>
      <c r="Z185" s="256"/>
    </row>
    <row r="186" spans="1:26" ht="12.75" customHeight="1" x14ac:dyDescent="0.35">
      <c r="A186" s="256"/>
      <c r="B186" s="256"/>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row>
    <row r="187" spans="1:26" ht="12.75" customHeight="1" x14ac:dyDescent="0.35">
      <c r="A187" s="256"/>
      <c r="B187" s="256"/>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row>
    <row r="188" spans="1:26" ht="12.75" customHeight="1" x14ac:dyDescent="0.35">
      <c r="A188" s="256"/>
      <c r="B188" s="256"/>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row>
    <row r="189" spans="1:26" ht="12.75" customHeight="1" x14ac:dyDescent="0.35">
      <c r="A189" s="256"/>
      <c r="B189" s="256"/>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56"/>
      <c r="Z189" s="256"/>
    </row>
    <row r="190" spans="1:26" ht="12.75" customHeight="1" x14ac:dyDescent="0.35">
      <c r="A190" s="256"/>
      <c r="B190" s="256"/>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6"/>
      <c r="Z190" s="256"/>
    </row>
    <row r="191" spans="1:26" ht="12.75" customHeight="1" x14ac:dyDescent="0.35">
      <c r="A191" s="256"/>
      <c r="B191" s="256"/>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256"/>
      <c r="Z191" s="256"/>
    </row>
    <row r="192" spans="1:26" ht="12.75" customHeight="1" x14ac:dyDescent="0.35">
      <c r="A192" s="256"/>
      <c r="B192" s="256"/>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row>
    <row r="193" spans="1:26" ht="12.75" customHeight="1" x14ac:dyDescent="0.35">
      <c r="A193" s="256"/>
      <c r="B193" s="256"/>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row>
    <row r="194" spans="1:26" ht="12.75" customHeight="1" x14ac:dyDescent="0.35">
      <c r="A194" s="256"/>
      <c r="B194" s="256"/>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56"/>
      <c r="Z194" s="256"/>
    </row>
    <row r="195" spans="1:26" ht="12.75" customHeight="1" x14ac:dyDescent="0.35">
      <c r="A195" s="256"/>
      <c r="B195" s="256"/>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56"/>
      <c r="Z195" s="256"/>
    </row>
    <row r="196" spans="1:26" ht="12.75" customHeight="1" x14ac:dyDescent="0.35">
      <c r="A196" s="256"/>
      <c r="B196" s="256"/>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row>
    <row r="197" spans="1:26" ht="12.75" customHeight="1" x14ac:dyDescent="0.35">
      <c r="A197" s="256"/>
      <c r="B197" s="256"/>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row>
    <row r="198" spans="1:26" ht="12.75" customHeight="1" x14ac:dyDescent="0.35">
      <c r="A198" s="256"/>
      <c r="B198" s="256"/>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row>
    <row r="199" spans="1:26" ht="12.75" customHeight="1" x14ac:dyDescent="0.35">
      <c r="A199" s="256"/>
      <c r="B199" s="256"/>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row>
    <row r="200" spans="1:26" ht="12.75" customHeight="1" x14ac:dyDescent="0.35">
      <c r="A200" s="256"/>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row>
    <row r="201" spans="1:26" ht="12.75" customHeight="1" x14ac:dyDescent="0.35">
      <c r="A201" s="256"/>
      <c r="B201" s="256"/>
      <c r="C201" s="256"/>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256"/>
      <c r="Z201" s="256"/>
    </row>
    <row r="202" spans="1:26" ht="12.75" customHeight="1" x14ac:dyDescent="0.35">
      <c r="A202" s="256"/>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row>
    <row r="203" spans="1:26" ht="12.75" customHeight="1" x14ac:dyDescent="0.35">
      <c r="A203" s="256"/>
      <c r="B203" s="256"/>
      <c r="C203" s="256"/>
      <c r="D203" s="256"/>
      <c r="E203" s="256"/>
      <c r="F203" s="256"/>
      <c r="G203" s="256"/>
      <c r="H203" s="256"/>
      <c r="I203" s="256"/>
      <c r="J203" s="256"/>
      <c r="K203" s="256"/>
      <c r="L203" s="256"/>
      <c r="M203" s="256"/>
      <c r="N203" s="256"/>
      <c r="O203" s="256"/>
      <c r="P203" s="256"/>
      <c r="Q203" s="256"/>
      <c r="R203" s="256"/>
      <c r="S203" s="256"/>
      <c r="T203" s="256"/>
      <c r="U203" s="256"/>
      <c r="V203" s="256"/>
      <c r="W203" s="256"/>
      <c r="X203" s="256"/>
      <c r="Y203" s="256"/>
      <c r="Z203" s="256"/>
    </row>
    <row r="204" spans="1:26" ht="12.75" customHeight="1" x14ac:dyDescent="0.35">
      <c r="A204" s="256"/>
      <c r="B204" s="256"/>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row>
    <row r="205" spans="1:26" ht="12.75" customHeight="1" x14ac:dyDescent="0.35">
      <c r="A205" s="256"/>
      <c r="B205" s="256"/>
      <c r="C205" s="256"/>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row>
    <row r="206" spans="1:26" ht="12.75" customHeight="1" x14ac:dyDescent="0.35">
      <c r="A206" s="256"/>
      <c r="B206" s="256"/>
      <c r="C206" s="256"/>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row>
    <row r="207" spans="1:26" ht="12.75" customHeight="1" x14ac:dyDescent="0.35">
      <c r="A207" s="256"/>
      <c r="B207" s="256"/>
      <c r="C207" s="256"/>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row>
    <row r="208" spans="1:26" ht="12.75" customHeight="1" x14ac:dyDescent="0.35">
      <c r="A208" s="256"/>
      <c r="B208" s="256"/>
      <c r="C208" s="256"/>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256"/>
      <c r="Z208" s="256"/>
    </row>
    <row r="209" spans="1:26" ht="12.75" customHeight="1" x14ac:dyDescent="0.35">
      <c r="A209" s="256"/>
      <c r="B209" s="256"/>
      <c r="C209" s="256"/>
      <c r="D209" s="256"/>
      <c r="E209" s="256"/>
      <c r="F209" s="256"/>
      <c r="G209" s="256"/>
      <c r="H209" s="256"/>
      <c r="I209" s="256"/>
      <c r="J209" s="256"/>
      <c r="K209" s="256"/>
      <c r="L209" s="256"/>
      <c r="M209" s="256"/>
      <c r="N209" s="256"/>
      <c r="O209" s="256"/>
      <c r="P209" s="256"/>
      <c r="Q209" s="256"/>
      <c r="R209" s="256"/>
      <c r="S209" s="256"/>
      <c r="T209" s="256"/>
      <c r="U209" s="256"/>
      <c r="V209" s="256"/>
      <c r="W209" s="256"/>
      <c r="X209" s="256"/>
      <c r="Y209" s="256"/>
      <c r="Z209" s="256"/>
    </row>
    <row r="210" spans="1:26" ht="12.75" customHeight="1" x14ac:dyDescent="0.35">
      <c r="A210" s="256"/>
      <c r="B210" s="256"/>
      <c r="C210" s="256"/>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row>
    <row r="211" spans="1:26" ht="12.75" customHeight="1" x14ac:dyDescent="0.35">
      <c r="A211" s="256"/>
      <c r="B211" s="256"/>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row>
    <row r="212" spans="1:26" ht="12.75" customHeight="1" x14ac:dyDescent="0.35">
      <c r="A212" s="256"/>
      <c r="B212" s="256"/>
      <c r="C212" s="256"/>
      <c r="D212" s="256"/>
      <c r="E212" s="256"/>
      <c r="F212" s="256"/>
      <c r="G212" s="256"/>
      <c r="H212" s="256"/>
      <c r="I212" s="256"/>
      <c r="J212" s="256"/>
      <c r="K212" s="256"/>
      <c r="L212" s="256"/>
      <c r="M212" s="256"/>
      <c r="N212" s="256"/>
      <c r="O212" s="256"/>
      <c r="P212" s="256"/>
      <c r="Q212" s="256"/>
      <c r="R212" s="256"/>
      <c r="S212" s="256"/>
      <c r="T212" s="256"/>
      <c r="U212" s="256"/>
      <c r="V212" s="256"/>
      <c r="W212" s="256"/>
      <c r="X212" s="256"/>
      <c r="Y212" s="256"/>
      <c r="Z212" s="256"/>
    </row>
    <row r="213" spans="1:26" ht="12.75" customHeight="1" x14ac:dyDescent="0.35">
      <c r="A213" s="256"/>
      <c r="B213" s="256"/>
      <c r="C213" s="256"/>
      <c r="D213" s="256"/>
      <c r="E213" s="256"/>
      <c r="F213" s="256"/>
      <c r="G213" s="256"/>
      <c r="H213" s="256"/>
      <c r="I213" s="256"/>
      <c r="J213" s="256"/>
      <c r="K213" s="256"/>
      <c r="L213" s="256"/>
      <c r="M213" s="256"/>
      <c r="N213" s="256"/>
      <c r="O213" s="256"/>
      <c r="P213" s="256"/>
      <c r="Q213" s="256"/>
      <c r="R213" s="256"/>
      <c r="S213" s="256"/>
      <c r="T213" s="256"/>
      <c r="U213" s="256"/>
      <c r="V213" s="256"/>
      <c r="W213" s="256"/>
      <c r="X213" s="256"/>
      <c r="Y213" s="256"/>
      <c r="Z213" s="256"/>
    </row>
    <row r="214" spans="1:26" ht="12.75" customHeight="1" x14ac:dyDescent="0.35">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row>
    <row r="215" spans="1:26" ht="12.75" customHeight="1" x14ac:dyDescent="0.35">
      <c r="A215" s="256"/>
      <c r="B215" s="256"/>
      <c r="C215" s="256"/>
      <c r="D215" s="256"/>
      <c r="E215" s="256"/>
      <c r="F215" s="256"/>
      <c r="G215" s="256"/>
      <c r="H215" s="256"/>
      <c r="I215" s="256"/>
      <c r="J215" s="256"/>
      <c r="K215" s="256"/>
      <c r="L215" s="256"/>
      <c r="M215" s="256"/>
      <c r="N215" s="256"/>
      <c r="O215" s="256"/>
      <c r="P215" s="256"/>
      <c r="Q215" s="256"/>
      <c r="R215" s="256"/>
      <c r="S215" s="256"/>
      <c r="T215" s="256"/>
      <c r="U215" s="256"/>
      <c r="V215" s="256"/>
      <c r="W215" s="256"/>
      <c r="X215" s="256"/>
      <c r="Y215" s="256"/>
      <c r="Z215" s="256"/>
    </row>
    <row r="216" spans="1:26" ht="12.75" customHeight="1" x14ac:dyDescent="0.35">
      <c r="A216" s="256"/>
      <c r="B216" s="256"/>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row>
    <row r="217" spans="1:26" ht="12.75" customHeight="1" x14ac:dyDescent="0.35">
      <c r="A217" s="256"/>
      <c r="B217" s="256"/>
      <c r="C217" s="256"/>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256"/>
      <c r="Z217" s="256"/>
    </row>
    <row r="218" spans="1:26" ht="12.75" customHeight="1" x14ac:dyDescent="0.35">
      <c r="A218" s="256"/>
      <c r="B218" s="256"/>
      <c r="C218" s="256"/>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row>
    <row r="219" spans="1:26" ht="12.75" customHeight="1" x14ac:dyDescent="0.35">
      <c r="A219" s="256"/>
      <c r="B219" s="256"/>
      <c r="C219" s="256"/>
      <c r="D219" s="256"/>
      <c r="E219" s="256"/>
      <c r="F219" s="256"/>
      <c r="G219" s="256"/>
      <c r="H219" s="256"/>
      <c r="I219" s="256"/>
      <c r="J219" s="256"/>
      <c r="K219" s="256"/>
      <c r="L219" s="256"/>
      <c r="M219" s="256"/>
      <c r="N219" s="256"/>
      <c r="O219" s="256"/>
      <c r="P219" s="256"/>
      <c r="Q219" s="256"/>
      <c r="R219" s="256"/>
      <c r="S219" s="256"/>
      <c r="T219" s="256"/>
      <c r="U219" s="256"/>
      <c r="V219" s="256"/>
      <c r="W219" s="256"/>
      <c r="X219" s="256"/>
      <c r="Y219" s="256"/>
      <c r="Z219" s="256"/>
    </row>
    <row r="220" spans="1:26" ht="12.75" customHeight="1" x14ac:dyDescent="0.35">
      <c r="A220" s="256"/>
      <c r="B220" s="256"/>
      <c r="C220" s="256"/>
      <c r="D220" s="256"/>
      <c r="E220" s="256"/>
      <c r="F220" s="256"/>
      <c r="G220" s="256"/>
      <c r="H220" s="256"/>
      <c r="I220" s="256"/>
      <c r="J220" s="256"/>
      <c r="K220" s="256"/>
      <c r="L220" s="256"/>
      <c r="M220" s="256"/>
      <c r="N220" s="256"/>
      <c r="O220" s="256"/>
      <c r="P220" s="256"/>
      <c r="Q220" s="256"/>
      <c r="R220" s="256"/>
      <c r="S220" s="256"/>
      <c r="T220" s="256"/>
      <c r="U220" s="256"/>
      <c r="V220" s="256"/>
      <c r="W220" s="256"/>
      <c r="X220" s="256"/>
      <c r="Y220" s="256"/>
      <c r="Z220" s="256"/>
    </row>
    <row r="221" spans="1:26" ht="12.75" customHeight="1" x14ac:dyDescent="0.35">
      <c r="A221" s="256"/>
      <c r="B221" s="256"/>
      <c r="C221" s="256"/>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256"/>
      <c r="Z221" s="256"/>
    </row>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4" workbookViewId="0"/>
  </sheetViews>
  <sheetFormatPr baseColWidth="10" defaultColWidth="14.453125" defaultRowHeight="15" customHeight="1" x14ac:dyDescent="0.35"/>
  <cols>
    <col min="1" max="1" width="2.81640625" customWidth="1"/>
    <col min="2" max="3" width="24.7265625" customWidth="1"/>
    <col min="4" max="4" width="16" customWidth="1"/>
    <col min="5" max="5" width="24.7265625" customWidth="1"/>
    <col min="6" max="6" width="27.7265625" customWidth="1"/>
    <col min="7" max="8" width="24.7265625" customWidth="1"/>
    <col min="9" max="25" width="10.7265625" customWidth="1"/>
  </cols>
  <sheetData>
    <row r="1" spans="1:26" ht="14.5" x14ac:dyDescent="0.35">
      <c r="A1" s="2"/>
      <c r="B1" s="2"/>
      <c r="C1" s="2"/>
      <c r="D1" s="2"/>
      <c r="E1" s="2"/>
      <c r="F1" s="2"/>
      <c r="G1" s="2"/>
      <c r="H1" s="2"/>
      <c r="I1" s="2"/>
      <c r="J1" s="2"/>
      <c r="K1" s="2"/>
      <c r="L1" s="2"/>
      <c r="M1" s="2"/>
      <c r="N1" s="2"/>
      <c r="O1" s="2"/>
      <c r="P1" s="2"/>
      <c r="Q1" s="2"/>
      <c r="R1" s="2"/>
      <c r="S1" s="2"/>
      <c r="T1" s="2"/>
      <c r="U1" s="2"/>
      <c r="V1" s="2"/>
      <c r="W1" s="2"/>
      <c r="X1" s="2"/>
      <c r="Y1" s="2"/>
      <c r="Z1" s="2"/>
    </row>
    <row r="2" spans="1:26" ht="14.5" x14ac:dyDescent="0.35">
      <c r="A2" s="2"/>
      <c r="B2" s="262" t="s">
        <v>4</v>
      </c>
      <c r="C2" s="263"/>
      <c r="D2" s="263"/>
      <c r="E2" s="263"/>
      <c r="F2" s="263"/>
      <c r="G2" s="263"/>
      <c r="H2" s="264"/>
      <c r="I2" s="2"/>
      <c r="J2" s="2"/>
      <c r="K2" s="2"/>
      <c r="L2" s="2"/>
      <c r="M2" s="2"/>
      <c r="N2" s="2"/>
      <c r="O2" s="2"/>
      <c r="P2" s="2"/>
      <c r="Q2" s="2"/>
      <c r="R2" s="2"/>
      <c r="S2" s="2"/>
      <c r="T2" s="2"/>
      <c r="U2" s="2"/>
      <c r="V2" s="2"/>
      <c r="W2" s="2"/>
      <c r="X2" s="2"/>
      <c r="Y2" s="2"/>
      <c r="Z2" s="2"/>
    </row>
    <row r="3" spans="1:26" ht="14.5" x14ac:dyDescent="0.35">
      <c r="A3" s="2"/>
      <c r="B3" s="3"/>
      <c r="C3" s="4"/>
      <c r="D3" s="4"/>
      <c r="E3" s="4"/>
      <c r="F3" s="4"/>
      <c r="G3" s="4"/>
      <c r="H3" s="5"/>
      <c r="I3" s="2"/>
      <c r="J3" s="2"/>
      <c r="K3" s="2"/>
      <c r="L3" s="2"/>
      <c r="M3" s="2"/>
      <c r="N3" s="2"/>
      <c r="O3" s="2"/>
      <c r="P3" s="2"/>
      <c r="Q3" s="2"/>
      <c r="R3" s="2"/>
      <c r="S3" s="2"/>
      <c r="T3" s="2"/>
      <c r="U3" s="2"/>
      <c r="V3" s="2"/>
      <c r="W3" s="2"/>
      <c r="X3" s="2"/>
      <c r="Y3" s="2"/>
      <c r="Z3" s="2"/>
    </row>
    <row r="4" spans="1:26" ht="63" customHeight="1" x14ac:dyDescent="0.35">
      <c r="A4" s="2"/>
      <c r="B4" s="265" t="s">
        <v>5</v>
      </c>
      <c r="C4" s="266"/>
      <c r="D4" s="266"/>
      <c r="E4" s="266"/>
      <c r="F4" s="266"/>
      <c r="G4" s="266"/>
      <c r="H4" s="267"/>
      <c r="I4" s="2"/>
      <c r="J4" s="2"/>
      <c r="K4" s="2"/>
      <c r="L4" s="2"/>
      <c r="M4" s="2"/>
      <c r="N4" s="2"/>
      <c r="O4" s="2"/>
      <c r="P4" s="2"/>
      <c r="Q4" s="2"/>
      <c r="R4" s="2"/>
      <c r="S4" s="2"/>
      <c r="T4" s="2"/>
      <c r="U4" s="2"/>
      <c r="V4" s="2"/>
      <c r="W4" s="2"/>
      <c r="X4" s="2"/>
      <c r="Y4" s="2"/>
      <c r="Z4" s="2"/>
    </row>
    <row r="5" spans="1:26" ht="63" customHeight="1" x14ac:dyDescent="0.35">
      <c r="A5" s="2"/>
      <c r="B5" s="268"/>
      <c r="C5" s="269"/>
      <c r="D5" s="269"/>
      <c r="E5" s="269"/>
      <c r="F5" s="269"/>
      <c r="G5" s="269"/>
      <c r="H5" s="270"/>
      <c r="I5" s="2"/>
      <c r="J5" s="2"/>
      <c r="K5" s="2"/>
      <c r="L5" s="2"/>
      <c r="M5" s="2"/>
      <c r="N5" s="2"/>
      <c r="O5" s="2"/>
      <c r="P5" s="2"/>
      <c r="Q5" s="2"/>
      <c r="R5" s="2"/>
      <c r="S5" s="2"/>
      <c r="T5" s="2"/>
      <c r="U5" s="2"/>
      <c r="V5" s="2"/>
      <c r="W5" s="2"/>
      <c r="X5" s="2"/>
      <c r="Y5" s="2"/>
      <c r="Z5" s="2"/>
    </row>
    <row r="6" spans="1:26" ht="14.5" x14ac:dyDescent="0.35">
      <c r="A6" s="2"/>
      <c r="B6" s="271" t="s">
        <v>6</v>
      </c>
      <c r="C6" s="272"/>
      <c r="D6" s="272"/>
      <c r="E6" s="272"/>
      <c r="F6" s="272"/>
      <c r="G6" s="272"/>
      <c r="H6" s="273"/>
      <c r="I6" s="2"/>
      <c r="J6" s="2"/>
      <c r="K6" s="2"/>
      <c r="L6" s="2"/>
      <c r="M6" s="2"/>
      <c r="N6" s="2"/>
      <c r="O6" s="2"/>
      <c r="P6" s="2"/>
      <c r="Q6" s="2"/>
      <c r="R6" s="2"/>
      <c r="S6" s="2"/>
      <c r="T6" s="2"/>
      <c r="U6" s="2"/>
      <c r="V6" s="2"/>
      <c r="W6" s="2"/>
      <c r="X6" s="2"/>
      <c r="Y6" s="2"/>
      <c r="Z6" s="2"/>
    </row>
    <row r="7" spans="1:26" ht="95.25" customHeight="1" x14ac:dyDescent="0.35">
      <c r="A7" s="2"/>
      <c r="B7" s="274" t="s">
        <v>7</v>
      </c>
      <c r="C7" s="275"/>
      <c r="D7" s="275"/>
      <c r="E7" s="275"/>
      <c r="F7" s="275"/>
      <c r="G7" s="275"/>
      <c r="H7" s="276"/>
      <c r="I7" s="2"/>
      <c r="J7" s="2"/>
      <c r="K7" s="2"/>
      <c r="L7" s="2"/>
      <c r="M7" s="2"/>
      <c r="N7" s="2"/>
      <c r="O7" s="2"/>
      <c r="P7" s="2"/>
      <c r="Q7" s="2"/>
      <c r="R7" s="2"/>
      <c r="S7" s="2"/>
      <c r="T7" s="2"/>
      <c r="U7" s="2"/>
      <c r="V7" s="2"/>
      <c r="W7" s="2"/>
      <c r="X7" s="2"/>
      <c r="Y7" s="2"/>
      <c r="Z7" s="2"/>
    </row>
    <row r="8" spans="1:26" ht="14.5" x14ac:dyDescent="0.35">
      <c r="A8" s="2"/>
      <c r="B8" s="6"/>
      <c r="C8" s="7"/>
      <c r="D8" s="7"/>
      <c r="E8" s="7"/>
      <c r="F8" s="7"/>
      <c r="G8" s="7"/>
      <c r="H8" s="8"/>
      <c r="I8" s="2"/>
      <c r="J8" s="2"/>
      <c r="K8" s="2"/>
      <c r="L8" s="2"/>
      <c r="M8" s="2"/>
      <c r="N8" s="2"/>
      <c r="O8" s="2"/>
      <c r="P8" s="2"/>
      <c r="Q8" s="2"/>
      <c r="R8" s="2"/>
      <c r="S8" s="2"/>
      <c r="T8" s="2"/>
      <c r="U8" s="2"/>
      <c r="V8" s="2"/>
      <c r="W8" s="2"/>
      <c r="X8" s="2"/>
      <c r="Y8" s="2"/>
      <c r="Z8" s="2"/>
    </row>
    <row r="9" spans="1:26" ht="16.5" customHeight="1" x14ac:dyDescent="0.35">
      <c r="A9" s="2"/>
      <c r="B9" s="277" t="s">
        <v>8</v>
      </c>
      <c r="C9" s="266"/>
      <c r="D9" s="266"/>
      <c r="E9" s="266"/>
      <c r="F9" s="266"/>
      <c r="G9" s="266"/>
      <c r="H9" s="267"/>
      <c r="I9" s="2"/>
      <c r="J9" s="2"/>
      <c r="K9" s="2"/>
      <c r="L9" s="2"/>
      <c r="M9" s="2"/>
      <c r="N9" s="2"/>
      <c r="O9" s="2"/>
      <c r="P9" s="2"/>
      <c r="Q9" s="2"/>
      <c r="R9" s="2"/>
      <c r="S9" s="2"/>
      <c r="T9" s="2"/>
      <c r="U9" s="2"/>
      <c r="V9" s="2"/>
      <c r="W9" s="2"/>
      <c r="X9" s="2"/>
      <c r="Y9" s="2"/>
      <c r="Z9" s="2"/>
    </row>
    <row r="10" spans="1:26" ht="44.25" customHeight="1" x14ac:dyDescent="0.35">
      <c r="A10" s="2"/>
      <c r="B10" s="278"/>
      <c r="C10" s="266"/>
      <c r="D10" s="266"/>
      <c r="E10" s="266"/>
      <c r="F10" s="266"/>
      <c r="G10" s="266"/>
      <c r="H10" s="267"/>
      <c r="I10" s="2"/>
      <c r="J10" s="2"/>
      <c r="K10" s="2"/>
      <c r="L10" s="2"/>
      <c r="M10" s="2"/>
      <c r="N10" s="2"/>
      <c r="O10" s="2"/>
      <c r="P10" s="2"/>
      <c r="Q10" s="2"/>
      <c r="R10" s="2"/>
      <c r="S10" s="2"/>
      <c r="T10" s="2"/>
      <c r="U10" s="2"/>
      <c r="V10" s="2"/>
      <c r="W10" s="2"/>
      <c r="X10" s="2"/>
      <c r="Y10" s="2"/>
      <c r="Z10" s="2"/>
    </row>
    <row r="11" spans="1:26" ht="14.5" x14ac:dyDescent="0.35">
      <c r="A11" s="2"/>
      <c r="B11" s="9"/>
      <c r="C11" s="10"/>
      <c r="D11" s="11"/>
      <c r="E11" s="12"/>
      <c r="F11" s="12"/>
      <c r="G11" s="12"/>
      <c r="H11" s="13"/>
      <c r="I11" s="2"/>
      <c r="J11" s="2"/>
      <c r="K11" s="2"/>
      <c r="L11" s="2"/>
      <c r="M11" s="2"/>
      <c r="N11" s="2"/>
      <c r="O11" s="2"/>
      <c r="P11" s="2"/>
      <c r="Q11" s="2"/>
      <c r="R11" s="2"/>
      <c r="S11" s="2"/>
      <c r="T11" s="2"/>
      <c r="U11" s="2"/>
      <c r="V11" s="2"/>
      <c r="W11" s="2"/>
      <c r="X11" s="2"/>
      <c r="Y11" s="2"/>
      <c r="Z11" s="2"/>
    </row>
    <row r="12" spans="1:26" ht="14.5" x14ac:dyDescent="0.35">
      <c r="A12" s="2"/>
      <c r="B12" s="9"/>
      <c r="C12" s="279" t="s">
        <v>9</v>
      </c>
      <c r="D12" s="280"/>
      <c r="E12" s="281" t="s">
        <v>10</v>
      </c>
      <c r="F12" s="282"/>
      <c r="G12" s="10"/>
      <c r="H12" s="13"/>
      <c r="I12" s="2"/>
      <c r="J12" s="2"/>
      <c r="K12" s="2"/>
      <c r="L12" s="2"/>
      <c r="M12" s="2"/>
      <c r="N12" s="2"/>
      <c r="O12" s="2"/>
      <c r="P12" s="2"/>
      <c r="Q12" s="2"/>
      <c r="R12" s="2"/>
      <c r="S12" s="2"/>
      <c r="T12" s="2"/>
      <c r="U12" s="2"/>
      <c r="V12" s="2"/>
      <c r="W12" s="2"/>
      <c r="X12" s="2"/>
      <c r="Y12" s="2"/>
      <c r="Z12" s="2"/>
    </row>
    <row r="13" spans="1:26" ht="35.25" customHeight="1" x14ac:dyDescent="0.35">
      <c r="A13" s="2"/>
      <c r="B13" s="9"/>
      <c r="C13" s="283" t="s">
        <v>11</v>
      </c>
      <c r="D13" s="284"/>
      <c r="E13" s="285" t="s">
        <v>12</v>
      </c>
      <c r="F13" s="286"/>
      <c r="G13" s="10"/>
      <c r="H13" s="13"/>
      <c r="I13" s="2"/>
      <c r="J13" s="2"/>
      <c r="K13" s="2"/>
      <c r="L13" s="2"/>
      <c r="M13" s="2"/>
      <c r="N13" s="2"/>
      <c r="O13" s="2"/>
      <c r="P13" s="2"/>
      <c r="Q13" s="2"/>
      <c r="R13" s="2"/>
      <c r="S13" s="2"/>
      <c r="T13" s="2"/>
      <c r="U13" s="2"/>
      <c r="V13" s="2"/>
      <c r="W13" s="2"/>
      <c r="X13" s="2"/>
      <c r="Y13" s="2"/>
      <c r="Z13" s="2"/>
    </row>
    <row r="14" spans="1:26" ht="17.25" customHeight="1" x14ac:dyDescent="0.35">
      <c r="A14" s="2"/>
      <c r="B14" s="9"/>
      <c r="C14" s="283" t="s">
        <v>13</v>
      </c>
      <c r="D14" s="284"/>
      <c r="E14" s="285" t="s">
        <v>14</v>
      </c>
      <c r="F14" s="286"/>
      <c r="G14" s="10"/>
      <c r="H14" s="13"/>
      <c r="I14" s="2"/>
      <c r="J14" s="2"/>
      <c r="K14" s="2"/>
      <c r="L14" s="2"/>
      <c r="M14" s="2"/>
      <c r="N14" s="2"/>
      <c r="O14" s="2"/>
      <c r="P14" s="2"/>
      <c r="Q14" s="2"/>
      <c r="R14" s="2"/>
      <c r="S14" s="2"/>
      <c r="T14" s="2"/>
      <c r="U14" s="2"/>
      <c r="V14" s="2"/>
      <c r="W14" s="2"/>
      <c r="X14" s="2"/>
      <c r="Y14" s="2"/>
      <c r="Z14" s="2"/>
    </row>
    <row r="15" spans="1:26" ht="19.5" customHeight="1" x14ac:dyDescent="0.35">
      <c r="A15" s="2"/>
      <c r="B15" s="9"/>
      <c r="C15" s="283" t="s">
        <v>15</v>
      </c>
      <c r="D15" s="284"/>
      <c r="E15" s="285" t="s">
        <v>16</v>
      </c>
      <c r="F15" s="286"/>
      <c r="G15" s="10"/>
      <c r="H15" s="13"/>
      <c r="I15" s="2"/>
      <c r="J15" s="2"/>
      <c r="K15" s="2"/>
      <c r="L15" s="2"/>
      <c r="M15" s="2"/>
      <c r="N15" s="2"/>
      <c r="O15" s="2"/>
      <c r="P15" s="2"/>
      <c r="Q15" s="2"/>
      <c r="R15" s="2"/>
      <c r="S15" s="2"/>
      <c r="T15" s="2"/>
      <c r="U15" s="2"/>
      <c r="V15" s="2"/>
      <c r="W15" s="2"/>
      <c r="X15" s="2"/>
      <c r="Y15" s="2"/>
      <c r="Z15" s="2"/>
    </row>
    <row r="16" spans="1:26" ht="69.75" customHeight="1" x14ac:dyDescent="0.35">
      <c r="A16" s="2"/>
      <c r="B16" s="9"/>
      <c r="C16" s="283" t="s">
        <v>17</v>
      </c>
      <c r="D16" s="284"/>
      <c r="E16" s="285" t="s">
        <v>18</v>
      </c>
      <c r="F16" s="286"/>
      <c r="G16" s="10"/>
      <c r="H16" s="13"/>
      <c r="I16" s="2"/>
      <c r="J16" s="2"/>
      <c r="K16" s="2"/>
      <c r="L16" s="2"/>
      <c r="M16" s="2"/>
      <c r="N16" s="2"/>
      <c r="O16" s="2"/>
      <c r="P16" s="2"/>
      <c r="Q16" s="2"/>
      <c r="R16" s="2"/>
      <c r="S16" s="2"/>
      <c r="T16" s="2"/>
      <c r="U16" s="2"/>
      <c r="V16" s="2"/>
      <c r="W16" s="2"/>
      <c r="X16" s="2"/>
      <c r="Y16" s="2"/>
      <c r="Z16" s="2"/>
    </row>
    <row r="17" spans="1:26" ht="34.5" customHeight="1" x14ac:dyDescent="0.35">
      <c r="A17" s="2"/>
      <c r="B17" s="9"/>
      <c r="C17" s="258" t="s">
        <v>19</v>
      </c>
      <c r="D17" s="259"/>
      <c r="E17" s="287" t="s">
        <v>20</v>
      </c>
      <c r="F17" s="288"/>
      <c r="G17" s="10"/>
      <c r="H17" s="13"/>
      <c r="I17" s="2"/>
      <c r="J17" s="2"/>
      <c r="K17" s="2"/>
      <c r="L17" s="2"/>
      <c r="M17" s="2"/>
      <c r="N17" s="2"/>
      <c r="O17" s="2"/>
      <c r="P17" s="2"/>
      <c r="Q17" s="2"/>
      <c r="R17" s="2"/>
      <c r="S17" s="2"/>
      <c r="T17" s="2"/>
      <c r="U17" s="2"/>
      <c r="V17" s="2"/>
      <c r="W17" s="2"/>
      <c r="X17" s="2"/>
      <c r="Y17" s="2"/>
      <c r="Z17" s="2"/>
    </row>
    <row r="18" spans="1:26" ht="27.75" customHeight="1" x14ac:dyDescent="0.35">
      <c r="A18" s="2"/>
      <c r="B18" s="9"/>
      <c r="C18" s="258" t="s">
        <v>21</v>
      </c>
      <c r="D18" s="259"/>
      <c r="E18" s="287" t="s">
        <v>22</v>
      </c>
      <c r="F18" s="288"/>
      <c r="G18" s="10"/>
      <c r="H18" s="13"/>
      <c r="I18" s="2"/>
      <c r="J18" s="2"/>
      <c r="K18" s="2"/>
      <c r="L18" s="2"/>
      <c r="M18" s="2"/>
      <c r="N18" s="2"/>
      <c r="O18" s="2"/>
      <c r="P18" s="2"/>
      <c r="Q18" s="2"/>
      <c r="R18" s="2"/>
      <c r="S18" s="2"/>
      <c r="T18" s="2"/>
      <c r="U18" s="2"/>
      <c r="V18" s="2"/>
      <c r="W18" s="2"/>
      <c r="X18" s="2"/>
      <c r="Y18" s="2"/>
      <c r="Z18" s="2"/>
    </row>
    <row r="19" spans="1:26" ht="28.5" customHeight="1" x14ac:dyDescent="0.35">
      <c r="A19" s="2"/>
      <c r="B19" s="9"/>
      <c r="C19" s="258" t="s">
        <v>23</v>
      </c>
      <c r="D19" s="259"/>
      <c r="E19" s="287" t="s">
        <v>24</v>
      </c>
      <c r="F19" s="288"/>
      <c r="G19" s="10"/>
      <c r="H19" s="13"/>
      <c r="I19" s="2"/>
      <c r="J19" s="2"/>
      <c r="K19" s="2"/>
      <c r="L19" s="2"/>
      <c r="M19" s="2"/>
      <c r="N19" s="2"/>
      <c r="O19" s="2"/>
      <c r="P19" s="2"/>
      <c r="Q19" s="2"/>
      <c r="R19" s="2"/>
      <c r="S19" s="2"/>
      <c r="T19" s="2"/>
      <c r="U19" s="2"/>
      <c r="V19" s="2"/>
      <c r="W19" s="2"/>
      <c r="X19" s="2"/>
      <c r="Y19" s="2"/>
      <c r="Z19" s="2"/>
    </row>
    <row r="20" spans="1:26" ht="72.75" customHeight="1" x14ac:dyDescent="0.35">
      <c r="A20" s="2"/>
      <c r="B20" s="9"/>
      <c r="C20" s="258" t="s">
        <v>25</v>
      </c>
      <c r="D20" s="259"/>
      <c r="E20" s="287" t="s">
        <v>26</v>
      </c>
      <c r="F20" s="288"/>
      <c r="G20" s="10"/>
      <c r="H20" s="13"/>
      <c r="I20" s="2"/>
      <c r="J20" s="2"/>
      <c r="K20" s="2"/>
      <c r="L20" s="2"/>
      <c r="M20" s="2"/>
      <c r="N20" s="2"/>
      <c r="O20" s="2"/>
      <c r="P20" s="2"/>
      <c r="Q20" s="2"/>
      <c r="R20" s="2"/>
      <c r="S20" s="2"/>
      <c r="T20" s="2"/>
      <c r="U20" s="2"/>
      <c r="V20" s="2"/>
      <c r="W20" s="2"/>
      <c r="X20" s="2"/>
      <c r="Y20" s="2"/>
      <c r="Z20" s="2"/>
    </row>
    <row r="21" spans="1:26" ht="64.5" customHeight="1" x14ac:dyDescent="0.35">
      <c r="A21" s="2"/>
      <c r="B21" s="9"/>
      <c r="C21" s="258" t="s">
        <v>27</v>
      </c>
      <c r="D21" s="259"/>
      <c r="E21" s="287" t="s">
        <v>28</v>
      </c>
      <c r="F21" s="288"/>
      <c r="G21" s="10"/>
      <c r="H21" s="13"/>
      <c r="I21" s="2"/>
      <c r="J21" s="2"/>
      <c r="K21" s="2"/>
      <c r="L21" s="2"/>
      <c r="M21" s="2"/>
      <c r="N21" s="2"/>
      <c r="O21" s="2"/>
      <c r="P21" s="2"/>
      <c r="Q21" s="2"/>
      <c r="R21" s="2"/>
      <c r="S21" s="2"/>
      <c r="T21" s="2"/>
      <c r="U21" s="2"/>
      <c r="V21" s="2"/>
      <c r="W21" s="2"/>
      <c r="X21" s="2"/>
      <c r="Y21" s="2"/>
      <c r="Z21" s="2"/>
    </row>
    <row r="22" spans="1:26" ht="71.25" customHeight="1" x14ac:dyDescent="0.35">
      <c r="A22" s="2"/>
      <c r="B22" s="9"/>
      <c r="C22" s="258" t="s">
        <v>29</v>
      </c>
      <c r="D22" s="259"/>
      <c r="E22" s="287" t="s">
        <v>30</v>
      </c>
      <c r="F22" s="288"/>
      <c r="G22" s="10"/>
      <c r="H22" s="13"/>
      <c r="I22" s="2"/>
      <c r="J22" s="2"/>
      <c r="K22" s="2"/>
      <c r="L22" s="2"/>
      <c r="M22" s="2"/>
      <c r="N22" s="2"/>
      <c r="O22" s="2"/>
      <c r="P22" s="2"/>
      <c r="Q22" s="2"/>
      <c r="R22" s="2"/>
      <c r="S22" s="2"/>
      <c r="T22" s="2"/>
      <c r="U22" s="2"/>
      <c r="V22" s="2"/>
      <c r="W22" s="2"/>
      <c r="X22" s="2"/>
      <c r="Y22" s="2"/>
      <c r="Z22" s="2"/>
    </row>
    <row r="23" spans="1:26" ht="55.5" customHeight="1" x14ac:dyDescent="0.35">
      <c r="A23" s="2"/>
      <c r="B23" s="9"/>
      <c r="C23" s="258" t="s">
        <v>31</v>
      </c>
      <c r="D23" s="259"/>
      <c r="E23" s="287" t="s">
        <v>32</v>
      </c>
      <c r="F23" s="288"/>
      <c r="G23" s="10"/>
      <c r="H23" s="13"/>
      <c r="I23" s="2"/>
      <c r="J23" s="2"/>
      <c r="K23" s="2"/>
      <c r="L23" s="2"/>
      <c r="M23" s="2"/>
      <c r="N23" s="2"/>
      <c r="O23" s="2"/>
      <c r="P23" s="2"/>
      <c r="Q23" s="2"/>
      <c r="R23" s="2"/>
      <c r="S23" s="2"/>
      <c r="T23" s="2"/>
      <c r="U23" s="2"/>
      <c r="V23" s="2"/>
      <c r="W23" s="2"/>
      <c r="X23" s="2"/>
      <c r="Y23" s="2"/>
      <c r="Z23" s="2"/>
    </row>
    <row r="24" spans="1:26" ht="42" customHeight="1" x14ac:dyDescent="0.35">
      <c r="A24" s="2"/>
      <c r="B24" s="9"/>
      <c r="C24" s="258" t="s">
        <v>33</v>
      </c>
      <c r="D24" s="259"/>
      <c r="E24" s="287" t="s">
        <v>34</v>
      </c>
      <c r="F24" s="288"/>
      <c r="G24" s="10"/>
      <c r="H24" s="13"/>
      <c r="I24" s="2"/>
      <c r="J24" s="2"/>
      <c r="K24" s="2"/>
      <c r="L24" s="2"/>
      <c r="M24" s="2"/>
      <c r="N24" s="2"/>
      <c r="O24" s="2"/>
      <c r="P24" s="2"/>
      <c r="Q24" s="2"/>
      <c r="R24" s="2"/>
      <c r="S24" s="2"/>
      <c r="T24" s="2"/>
      <c r="U24" s="2"/>
      <c r="V24" s="2"/>
      <c r="W24" s="2"/>
      <c r="X24" s="2"/>
      <c r="Y24" s="2"/>
      <c r="Z24" s="2"/>
    </row>
    <row r="25" spans="1:26" ht="59.25" customHeight="1" x14ac:dyDescent="0.35">
      <c r="A25" s="2"/>
      <c r="B25" s="9"/>
      <c r="C25" s="258" t="s">
        <v>35</v>
      </c>
      <c r="D25" s="259"/>
      <c r="E25" s="287" t="s">
        <v>36</v>
      </c>
      <c r="F25" s="288"/>
      <c r="G25" s="10"/>
      <c r="H25" s="13"/>
      <c r="I25" s="2"/>
      <c r="J25" s="2"/>
      <c r="K25" s="2"/>
      <c r="L25" s="2"/>
      <c r="M25" s="2"/>
      <c r="N25" s="2"/>
      <c r="O25" s="2"/>
      <c r="P25" s="2"/>
      <c r="Q25" s="2"/>
      <c r="R25" s="2"/>
      <c r="S25" s="2"/>
      <c r="T25" s="2"/>
      <c r="U25" s="2"/>
      <c r="V25" s="2"/>
      <c r="W25" s="2"/>
      <c r="X25" s="2"/>
      <c r="Y25" s="2"/>
      <c r="Z25" s="2"/>
    </row>
    <row r="26" spans="1:26" ht="23.25" customHeight="1" x14ac:dyDescent="0.35">
      <c r="A26" s="2"/>
      <c r="B26" s="9"/>
      <c r="C26" s="258" t="s">
        <v>37</v>
      </c>
      <c r="D26" s="259"/>
      <c r="E26" s="287" t="s">
        <v>38</v>
      </c>
      <c r="F26" s="288"/>
      <c r="G26" s="10"/>
      <c r="H26" s="13"/>
      <c r="I26" s="2"/>
      <c r="J26" s="2"/>
      <c r="K26" s="2"/>
      <c r="L26" s="2"/>
      <c r="M26" s="2"/>
      <c r="N26" s="2"/>
      <c r="O26" s="2"/>
      <c r="P26" s="2"/>
      <c r="Q26" s="2"/>
      <c r="R26" s="2"/>
      <c r="S26" s="2"/>
      <c r="T26" s="2"/>
      <c r="U26" s="2"/>
      <c r="V26" s="2"/>
      <c r="W26" s="2"/>
      <c r="X26" s="2"/>
      <c r="Y26" s="2"/>
      <c r="Z26" s="2"/>
    </row>
    <row r="27" spans="1:26" ht="30.75" customHeight="1" x14ac:dyDescent="0.35">
      <c r="A27" s="2"/>
      <c r="B27" s="9"/>
      <c r="C27" s="258" t="s">
        <v>39</v>
      </c>
      <c r="D27" s="259"/>
      <c r="E27" s="287" t="s">
        <v>40</v>
      </c>
      <c r="F27" s="288"/>
      <c r="G27" s="10"/>
      <c r="H27" s="13"/>
      <c r="I27" s="2"/>
      <c r="J27" s="2"/>
      <c r="K27" s="2"/>
      <c r="L27" s="2"/>
      <c r="M27" s="2"/>
      <c r="N27" s="2"/>
      <c r="O27" s="2"/>
      <c r="P27" s="2"/>
      <c r="Q27" s="2"/>
      <c r="R27" s="2"/>
      <c r="S27" s="2"/>
      <c r="T27" s="2"/>
      <c r="U27" s="2"/>
      <c r="V27" s="2"/>
      <c r="W27" s="2"/>
      <c r="X27" s="2"/>
      <c r="Y27" s="2"/>
      <c r="Z27" s="2"/>
    </row>
    <row r="28" spans="1:26" ht="35.25" customHeight="1" x14ac:dyDescent="0.35">
      <c r="A28" s="2"/>
      <c r="B28" s="9"/>
      <c r="C28" s="258" t="s">
        <v>41</v>
      </c>
      <c r="D28" s="259"/>
      <c r="E28" s="287" t="s">
        <v>42</v>
      </c>
      <c r="F28" s="288"/>
      <c r="G28" s="10"/>
      <c r="H28" s="13"/>
      <c r="I28" s="2"/>
      <c r="J28" s="2"/>
      <c r="K28" s="2"/>
      <c r="L28" s="2"/>
      <c r="M28" s="2"/>
      <c r="N28" s="2"/>
      <c r="O28" s="2"/>
      <c r="P28" s="2"/>
      <c r="Q28" s="2"/>
      <c r="R28" s="2"/>
      <c r="S28" s="2"/>
      <c r="T28" s="2"/>
      <c r="U28" s="2"/>
      <c r="V28" s="2"/>
      <c r="W28" s="2"/>
      <c r="X28" s="2"/>
      <c r="Y28" s="2"/>
      <c r="Z28" s="2"/>
    </row>
    <row r="29" spans="1:26" ht="33" customHeight="1" x14ac:dyDescent="0.35">
      <c r="A29" s="2"/>
      <c r="B29" s="9"/>
      <c r="C29" s="258" t="s">
        <v>43</v>
      </c>
      <c r="D29" s="259"/>
      <c r="E29" s="287" t="s">
        <v>42</v>
      </c>
      <c r="F29" s="288"/>
      <c r="G29" s="10"/>
      <c r="H29" s="13"/>
      <c r="I29" s="2"/>
      <c r="J29" s="2"/>
      <c r="K29" s="2"/>
      <c r="L29" s="2"/>
      <c r="M29" s="2"/>
      <c r="N29" s="2"/>
      <c r="O29" s="2"/>
      <c r="P29" s="2"/>
      <c r="Q29" s="2"/>
      <c r="R29" s="2"/>
      <c r="S29" s="2"/>
      <c r="T29" s="2"/>
      <c r="U29" s="2"/>
      <c r="V29" s="2"/>
      <c r="W29" s="2"/>
      <c r="X29" s="2"/>
      <c r="Y29" s="2"/>
      <c r="Z29" s="2"/>
    </row>
    <row r="30" spans="1:26" ht="30" customHeight="1" x14ac:dyDescent="0.35">
      <c r="A30" s="2"/>
      <c r="B30" s="9"/>
      <c r="C30" s="258" t="s">
        <v>44</v>
      </c>
      <c r="D30" s="259"/>
      <c r="E30" s="287" t="s">
        <v>45</v>
      </c>
      <c r="F30" s="288"/>
      <c r="G30" s="10"/>
      <c r="H30" s="13"/>
      <c r="I30" s="2"/>
      <c r="J30" s="2"/>
      <c r="K30" s="2"/>
      <c r="L30" s="2"/>
      <c r="M30" s="2"/>
      <c r="N30" s="2"/>
      <c r="O30" s="2"/>
      <c r="P30" s="2"/>
      <c r="Q30" s="2"/>
      <c r="R30" s="2"/>
      <c r="S30" s="2"/>
      <c r="T30" s="2"/>
      <c r="U30" s="2"/>
      <c r="V30" s="2"/>
      <c r="W30" s="2"/>
      <c r="X30" s="2"/>
      <c r="Y30" s="2"/>
      <c r="Z30" s="2"/>
    </row>
    <row r="31" spans="1:26" ht="35.25" customHeight="1" x14ac:dyDescent="0.35">
      <c r="A31" s="2"/>
      <c r="B31" s="9"/>
      <c r="C31" s="258" t="s">
        <v>46</v>
      </c>
      <c r="D31" s="259"/>
      <c r="E31" s="287" t="s">
        <v>47</v>
      </c>
      <c r="F31" s="288"/>
      <c r="G31" s="10"/>
      <c r="H31" s="13"/>
      <c r="I31" s="2"/>
      <c r="J31" s="2"/>
      <c r="K31" s="2"/>
      <c r="L31" s="2"/>
      <c r="M31" s="2"/>
      <c r="N31" s="2"/>
      <c r="O31" s="2"/>
      <c r="P31" s="2"/>
      <c r="Q31" s="2"/>
      <c r="R31" s="2"/>
      <c r="S31" s="2"/>
      <c r="T31" s="2"/>
      <c r="U31" s="2"/>
      <c r="V31" s="2"/>
      <c r="W31" s="2"/>
      <c r="X31" s="2"/>
      <c r="Y31" s="2"/>
      <c r="Z31" s="2"/>
    </row>
    <row r="32" spans="1:26" ht="31.5" customHeight="1" x14ac:dyDescent="0.35">
      <c r="A32" s="2"/>
      <c r="B32" s="9"/>
      <c r="C32" s="258" t="s">
        <v>48</v>
      </c>
      <c r="D32" s="259"/>
      <c r="E32" s="287" t="s">
        <v>49</v>
      </c>
      <c r="F32" s="288"/>
      <c r="G32" s="10"/>
      <c r="H32" s="13"/>
      <c r="I32" s="2"/>
      <c r="J32" s="2"/>
      <c r="K32" s="2"/>
      <c r="L32" s="2"/>
      <c r="M32" s="2"/>
      <c r="N32" s="2"/>
      <c r="O32" s="2"/>
      <c r="P32" s="2"/>
      <c r="Q32" s="2"/>
      <c r="R32" s="2"/>
      <c r="S32" s="2"/>
      <c r="T32" s="2"/>
      <c r="U32" s="2"/>
      <c r="V32" s="2"/>
      <c r="W32" s="2"/>
      <c r="X32" s="2"/>
      <c r="Y32" s="2"/>
      <c r="Z32" s="2"/>
    </row>
    <row r="33" spans="1:26" ht="35.25" customHeight="1" x14ac:dyDescent="0.35">
      <c r="A33" s="2"/>
      <c r="B33" s="9"/>
      <c r="C33" s="258" t="s">
        <v>50</v>
      </c>
      <c r="D33" s="259"/>
      <c r="E33" s="287" t="s">
        <v>51</v>
      </c>
      <c r="F33" s="288"/>
      <c r="G33" s="10"/>
      <c r="H33" s="13"/>
      <c r="I33" s="2"/>
      <c r="J33" s="2"/>
      <c r="K33" s="2"/>
      <c r="L33" s="2"/>
      <c r="M33" s="2"/>
      <c r="N33" s="2"/>
      <c r="O33" s="2"/>
      <c r="P33" s="2"/>
      <c r="Q33" s="2"/>
      <c r="R33" s="2"/>
      <c r="S33" s="2"/>
      <c r="T33" s="2"/>
      <c r="U33" s="2"/>
      <c r="V33" s="2"/>
      <c r="W33" s="2"/>
      <c r="X33" s="2"/>
      <c r="Y33" s="2"/>
      <c r="Z33" s="2"/>
    </row>
    <row r="34" spans="1:26" ht="59.25" customHeight="1" x14ac:dyDescent="0.35">
      <c r="A34" s="2"/>
      <c r="B34" s="9"/>
      <c r="C34" s="258" t="s">
        <v>52</v>
      </c>
      <c r="D34" s="259"/>
      <c r="E34" s="287" t="s">
        <v>53</v>
      </c>
      <c r="F34" s="288"/>
      <c r="G34" s="10"/>
      <c r="H34" s="13"/>
      <c r="I34" s="2"/>
      <c r="J34" s="2"/>
      <c r="K34" s="2"/>
      <c r="L34" s="2"/>
      <c r="M34" s="2"/>
      <c r="N34" s="2"/>
      <c r="O34" s="2"/>
      <c r="P34" s="2"/>
      <c r="Q34" s="2"/>
      <c r="R34" s="2"/>
      <c r="S34" s="2"/>
      <c r="T34" s="2"/>
      <c r="U34" s="2"/>
      <c r="V34" s="2"/>
      <c r="W34" s="2"/>
      <c r="X34" s="2"/>
      <c r="Y34" s="2"/>
      <c r="Z34" s="2"/>
    </row>
    <row r="35" spans="1:26" ht="29.25" customHeight="1" x14ac:dyDescent="0.35">
      <c r="A35" s="2"/>
      <c r="B35" s="9"/>
      <c r="C35" s="258" t="s">
        <v>54</v>
      </c>
      <c r="D35" s="259"/>
      <c r="E35" s="287" t="s">
        <v>55</v>
      </c>
      <c r="F35" s="288"/>
      <c r="G35" s="10"/>
      <c r="H35" s="13"/>
      <c r="I35" s="2"/>
      <c r="J35" s="2"/>
      <c r="K35" s="2"/>
      <c r="L35" s="2"/>
      <c r="M35" s="2"/>
      <c r="N35" s="2"/>
      <c r="O35" s="2"/>
      <c r="P35" s="2"/>
      <c r="Q35" s="2"/>
      <c r="R35" s="2"/>
      <c r="S35" s="2"/>
      <c r="T35" s="2"/>
      <c r="U35" s="2"/>
      <c r="V35" s="2"/>
      <c r="W35" s="2"/>
      <c r="X35" s="2"/>
      <c r="Y35" s="2"/>
      <c r="Z35" s="2"/>
    </row>
    <row r="36" spans="1:26" ht="82.5" customHeight="1" x14ac:dyDescent="0.35">
      <c r="A36" s="2"/>
      <c r="B36" s="9"/>
      <c r="C36" s="258" t="s">
        <v>56</v>
      </c>
      <c r="D36" s="259"/>
      <c r="E36" s="287" t="s">
        <v>57</v>
      </c>
      <c r="F36" s="288"/>
      <c r="G36" s="10"/>
      <c r="H36" s="13"/>
      <c r="I36" s="2"/>
      <c r="J36" s="2"/>
      <c r="K36" s="2"/>
      <c r="L36" s="2"/>
      <c r="M36" s="2"/>
      <c r="N36" s="2"/>
      <c r="O36" s="2"/>
      <c r="P36" s="2"/>
      <c r="Q36" s="2"/>
      <c r="R36" s="2"/>
      <c r="S36" s="2"/>
      <c r="T36" s="2"/>
      <c r="U36" s="2"/>
      <c r="V36" s="2"/>
      <c r="W36" s="2"/>
      <c r="X36" s="2"/>
      <c r="Y36" s="2"/>
      <c r="Z36" s="2"/>
    </row>
    <row r="37" spans="1:26" ht="46.5" customHeight="1" x14ac:dyDescent="0.35">
      <c r="A37" s="2"/>
      <c r="B37" s="9"/>
      <c r="C37" s="258" t="s">
        <v>58</v>
      </c>
      <c r="D37" s="259"/>
      <c r="E37" s="287" t="s">
        <v>59</v>
      </c>
      <c r="F37" s="288"/>
      <c r="G37" s="10"/>
      <c r="H37" s="13"/>
      <c r="I37" s="2"/>
      <c r="J37" s="2"/>
      <c r="K37" s="2"/>
      <c r="L37" s="2"/>
      <c r="M37" s="2"/>
      <c r="N37" s="2"/>
      <c r="O37" s="2"/>
      <c r="P37" s="2"/>
      <c r="Q37" s="2"/>
      <c r="R37" s="2"/>
      <c r="S37" s="2"/>
      <c r="T37" s="2"/>
      <c r="U37" s="2"/>
      <c r="V37" s="2"/>
      <c r="W37" s="2"/>
      <c r="X37" s="2"/>
      <c r="Y37" s="2"/>
      <c r="Z37" s="2"/>
    </row>
    <row r="38" spans="1:26" ht="6.75" customHeight="1" x14ac:dyDescent="0.35">
      <c r="A38" s="2"/>
      <c r="B38" s="9"/>
      <c r="C38" s="260"/>
      <c r="D38" s="261"/>
      <c r="E38" s="289"/>
      <c r="F38" s="290"/>
      <c r="G38" s="10"/>
      <c r="H38" s="13"/>
      <c r="I38" s="2"/>
      <c r="J38" s="2"/>
      <c r="K38" s="2"/>
      <c r="L38" s="2"/>
      <c r="M38" s="2"/>
      <c r="N38" s="2"/>
      <c r="O38" s="2"/>
      <c r="P38" s="2"/>
      <c r="Q38" s="2"/>
      <c r="R38" s="2"/>
      <c r="S38" s="2"/>
      <c r="T38" s="2"/>
      <c r="U38" s="2"/>
      <c r="V38" s="2"/>
      <c r="W38" s="2"/>
      <c r="X38" s="2"/>
      <c r="Y38" s="2"/>
      <c r="Z38" s="2"/>
    </row>
    <row r="39" spans="1:26" ht="15.75" customHeight="1" x14ac:dyDescent="0.35">
      <c r="A39" s="2"/>
      <c r="B39" s="9"/>
      <c r="C39" s="14"/>
      <c r="D39" s="14"/>
      <c r="E39" s="15"/>
      <c r="F39" s="15"/>
      <c r="G39" s="10"/>
      <c r="H39" s="13"/>
      <c r="I39" s="2"/>
      <c r="J39" s="2"/>
      <c r="K39" s="2"/>
      <c r="L39" s="2"/>
      <c r="M39" s="2"/>
      <c r="N39" s="2"/>
      <c r="O39" s="2"/>
      <c r="P39" s="2"/>
      <c r="Q39" s="2"/>
      <c r="R39" s="2"/>
      <c r="S39" s="2"/>
      <c r="T39" s="2"/>
      <c r="U39" s="2"/>
      <c r="V39" s="2"/>
      <c r="W39" s="2"/>
      <c r="X39" s="2"/>
      <c r="Y39" s="2"/>
      <c r="Z39" s="2"/>
    </row>
    <row r="40" spans="1:26" ht="21" customHeight="1" x14ac:dyDescent="0.35">
      <c r="A40" s="2"/>
      <c r="B40" s="291" t="s">
        <v>60</v>
      </c>
      <c r="C40" s="292"/>
      <c r="D40" s="292"/>
      <c r="E40" s="292"/>
      <c r="F40" s="292"/>
      <c r="G40" s="292"/>
      <c r="H40" s="293"/>
      <c r="I40" s="2"/>
      <c r="J40" s="2"/>
      <c r="K40" s="2"/>
      <c r="L40" s="2"/>
      <c r="M40" s="2"/>
      <c r="N40" s="2"/>
      <c r="O40" s="2"/>
      <c r="P40" s="2"/>
      <c r="Q40" s="2"/>
      <c r="R40" s="2"/>
      <c r="S40" s="2"/>
      <c r="T40" s="2"/>
      <c r="U40" s="2"/>
      <c r="V40" s="2"/>
      <c r="W40" s="2"/>
      <c r="X40" s="2"/>
      <c r="Y40" s="2"/>
      <c r="Z40" s="2"/>
    </row>
    <row r="41" spans="1:26" ht="20.25" customHeight="1" x14ac:dyDescent="0.35">
      <c r="A41" s="2"/>
      <c r="B41" s="291" t="s">
        <v>61</v>
      </c>
      <c r="C41" s="292"/>
      <c r="D41" s="292"/>
      <c r="E41" s="292"/>
      <c r="F41" s="292"/>
      <c r="G41" s="292"/>
      <c r="H41" s="293"/>
      <c r="I41" s="2"/>
      <c r="J41" s="2"/>
      <c r="K41" s="2"/>
      <c r="L41" s="2"/>
      <c r="M41" s="2"/>
      <c r="N41" s="2"/>
      <c r="O41" s="2"/>
      <c r="P41" s="2"/>
      <c r="Q41" s="2"/>
      <c r="R41" s="2"/>
      <c r="S41" s="2"/>
      <c r="T41" s="2"/>
      <c r="U41" s="2"/>
      <c r="V41" s="2"/>
      <c r="W41" s="2"/>
      <c r="X41" s="2"/>
      <c r="Y41" s="2"/>
      <c r="Z41" s="2"/>
    </row>
    <row r="42" spans="1:26" ht="20.25" customHeight="1" x14ac:dyDescent="0.35">
      <c r="A42" s="2"/>
      <c r="B42" s="291" t="s">
        <v>62</v>
      </c>
      <c r="C42" s="292"/>
      <c r="D42" s="292"/>
      <c r="E42" s="292"/>
      <c r="F42" s="292"/>
      <c r="G42" s="292"/>
      <c r="H42" s="293"/>
      <c r="I42" s="2"/>
      <c r="J42" s="2"/>
      <c r="K42" s="2"/>
      <c r="L42" s="2"/>
      <c r="M42" s="2"/>
      <c r="N42" s="2"/>
      <c r="O42" s="2"/>
      <c r="P42" s="2"/>
      <c r="Q42" s="2"/>
      <c r="R42" s="2"/>
      <c r="S42" s="2"/>
      <c r="T42" s="2"/>
      <c r="U42" s="2"/>
      <c r="V42" s="2"/>
      <c r="W42" s="2"/>
      <c r="X42" s="2"/>
      <c r="Y42" s="2"/>
      <c r="Z42" s="2"/>
    </row>
    <row r="43" spans="1:26" ht="20.25" customHeight="1" x14ac:dyDescent="0.35">
      <c r="A43" s="2"/>
      <c r="B43" s="291" t="s">
        <v>63</v>
      </c>
      <c r="C43" s="292"/>
      <c r="D43" s="292"/>
      <c r="E43" s="292"/>
      <c r="F43" s="292"/>
      <c r="G43" s="292"/>
      <c r="H43" s="293"/>
      <c r="I43" s="2"/>
      <c r="J43" s="2"/>
      <c r="K43" s="2"/>
      <c r="L43" s="2"/>
      <c r="M43" s="2"/>
      <c r="N43" s="2"/>
      <c r="O43" s="2"/>
      <c r="P43" s="2"/>
      <c r="Q43" s="2"/>
      <c r="R43" s="2"/>
      <c r="S43" s="2"/>
      <c r="T43" s="2"/>
      <c r="U43" s="2"/>
      <c r="V43" s="2"/>
      <c r="W43" s="2"/>
      <c r="X43" s="2"/>
      <c r="Y43" s="2"/>
      <c r="Z43" s="2"/>
    </row>
    <row r="44" spans="1:26" ht="15.75" customHeight="1" x14ac:dyDescent="0.35">
      <c r="A44" s="2"/>
      <c r="B44" s="291" t="s">
        <v>64</v>
      </c>
      <c r="C44" s="292"/>
      <c r="D44" s="292"/>
      <c r="E44" s="292"/>
      <c r="F44" s="292"/>
      <c r="G44" s="292"/>
      <c r="H44" s="293"/>
      <c r="I44" s="2"/>
      <c r="J44" s="2"/>
      <c r="K44" s="2"/>
      <c r="L44" s="2"/>
      <c r="M44" s="2"/>
      <c r="N44" s="2"/>
      <c r="O44" s="2"/>
      <c r="P44" s="2"/>
      <c r="Q44" s="2"/>
      <c r="R44" s="2"/>
      <c r="S44" s="2"/>
      <c r="T44" s="2"/>
      <c r="U44" s="2"/>
      <c r="V44" s="2"/>
      <c r="W44" s="2"/>
      <c r="X44" s="2"/>
      <c r="Y44" s="2"/>
      <c r="Z44" s="2"/>
    </row>
    <row r="45" spans="1:26" ht="15.75" customHeight="1" x14ac:dyDescent="0.35">
      <c r="A45" s="2"/>
      <c r="B45" s="16"/>
      <c r="C45" s="17"/>
      <c r="D45" s="17"/>
      <c r="E45" s="17"/>
      <c r="F45" s="17"/>
      <c r="G45" s="17"/>
      <c r="H45" s="18"/>
      <c r="I45" s="2"/>
      <c r="J45" s="2"/>
      <c r="K45" s="2"/>
      <c r="L45" s="2"/>
      <c r="M45" s="2"/>
      <c r="N45" s="2"/>
      <c r="O45" s="2"/>
      <c r="P45" s="2"/>
      <c r="Q45" s="2"/>
      <c r="R45" s="2"/>
      <c r="S45" s="2"/>
      <c r="T45" s="2"/>
      <c r="U45" s="2"/>
      <c r="V45" s="2"/>
      <c r="W45" s="2"/>
      <c r="X45" s="2"/>
      <c r="Y45" s="2"/>
      <c r="Z45" s="2"/>
    </row>
    <row r="46" spans="1:26" ht="15.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row r="246" spans="1:26" ht="15.75" customHeight="1" x14ac:dyDescent="0.35"/>
    <row r="247" spans="1:26" ht="15.75" customHeight="1" x14ac:dyDescent="0.35"/>
    <row r="248" spans="1:26" ht="15.75" customHeight="1" x14ac:dyDescent="0.35"/>
    <row r="249" spans="1:26" ht="15.75" customHeight="1" x14ac:dyDescent="0.35"/>
    <row r="250" spans="1:26" ht="15.75" customHeight="1" x14ac:dyDescent="0.35"/>
    <row r="251" spans="1:26" ht="15.75" customHeight="1" x14ac:dyDescent="0.35"/>
    <row r="252" spans="1:26" ht="15.75" customHeight="1" x14ac:dyDescent="0.35"/>
    <row r="253" spans="1:26" ht="15.75" customHeight="1" x14ac:dyDescent="0.35"/>
    <row r="254" spans="1:26" ht="15.75" customHeight="1" x14ac:dyDescent="0.35"/>
    <row r="255" spans="1:26" ht="15.75" customHeight="1" x14ac:dyDescent="0.35"/>
    <row r="256" spans="1:2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P999"/>
  <sheetViews>
    <sheetView tabSelected="1" workbookViewId="0">
      <pane xSplit="1" topLeftCell="AL1" activePane="topRight" state="frozen"/>
      <selection pane="topRight" activeCell="AO77" sqref="AO77"/>
    </sheetView>
  </sheetViews>
  <sheetFormatPr baseColWidth="10" defaultColWidth="14.453125" defaultRowHeight="15" customHeight="1" x14ac:dyDescent="0.35"/>
  <cols>
    <col min="1" max="1" width="7.81640625" customWidth="1"/>
    <col min="2" max="2" width="30.81640625" customWidth="1"/>
    <col min="3" max="3" width="14.08984375" customWidth="1"/>
    <col min="4" max="4" width="36" customWidth="1"/>
    <col min="5" max="5" width="33.7265625" customWidth="1"/>
    <col min="6" max="6" width="32.453125" customWidth="1"/>
    <col min="7" max="7" width="10.453125" customWidth="1"/>
    <col min="8" max="8" width="16.54296875" customWidth="1"/>
    <col min="9" max="9" width="6.26953125" customWidth="1"/>
    <col min="10" max="10" width="20" customWidth="1"/>
    <col min="11" max="11" width="9.26953125" customWidth="1"/>
    <col min="12" max="12" width="17.54296875" customWidth="1"/>
    <col min="13" max="13" width="8" customWidth="1"/>
    <col min="14" max="14" width="16" customWidth="1"/>
    <col min="15" max="15" width="5.81640625" customWidth="1"/>
    <col min="16" max="16" width="38.08984375" customWidth="1"/>
    <col min="17" max="17" width="15.7265625" customWidth="1"/>
    <col min="18" max="18" width="15.08984375" hidden="1" customWidth="1"/>
    <col min="19" max="19" width="6.81640625" hidden="1" customWidth="1"/>
    <col min="20" max="20" width="5" hidden="1" customWidth="1"/>
    <col min="21" max="21" width="5.54296875" hidden="1" customWidth="1"/>
    <col min="22" max="22" width="7.08984375" hidden="1" customWidth="1"/>
    <col min="23" max="23" width="6.7265625" hidden="1" customWidth="1"/>
    <col min="24" max="24" width="7.54296875" hidden="1" customWidth="1"/>
    <col min="25" max="25" width="10.54296875" hidden="1" customWidth="1"/>
    <col min="26" max="26" width="8.7265625" hidden="1" customWidth="1"/>
    <col min="27" max="27" width="10.453125" hidden="1" customWidth="1"/>
    <col min="28" max="28" width="9.26953125" hidden="1" customWidth="1"/>
    <col min="29" max="29" width="9.08984375" hidden="1" customWidth="1"/>
    <col min="30" max="30" width="8.453125" hidden="1" customWidth="1"/>
    <col min="31" max="31" width="7.26953125" hidden="1" customWidth="1"/>
    <col min="32" max="32" width="43.08984375" hidden="1" customWidth="1"/>
    <col min="33" max="33" width="28.7265625" hidden="1" customWidth="1"/>
    <col min="34" max="34" width="33.08984375" hidden="1" customWidth="1"/>
    <col min="35" max="35" width="19.81640625" hidden="1" customWidth="1"/>
    <col min="36" max="36" width="18.54296875" hidden="1" customWidth="1"/>
    <col min="37" max="37" width="20" hidden="1" customWidth="1"/>
    <col min="38" max="38" width="47.453125" customWidth="1"/>
    <col min="39" max="39" width="33" customWidth="1"/>
    <col min="40" max="40" width="41.453125" customWidth="1"/>
    <col min="41" max="41" width="47.26953125" customWidth="1"/>
    <col min="42" max="42" width="47" customWidth="1"/>
    <col min="43" max="43" width="30.08984375" customWidth="1"/>
    <col min="44" max="44" width="61" customWidth="1"/>
    <col min="45" max="45" width="54.81640625" customWidth="1"/>
    <col min="46" max="46" width="53" customWidth="1"/>
    <col min="47" max="47" width="27.7265625" customWidth="1"/>
    <col min="48" max="48" width="26.08984375" customWidth="1"/>
    <col min="49" max="49" width="24.54296875" customWidth="1"/>
    <col min="50" max="68" width="11.453125" customWidth="1"/>
  </cols>
  <sheetData>
    <row r="1" spans="1:68" ht="28.5" customHeight="1" x14ac:dyDescent="0.35">
      <c r="A1" s="307"/>
      <c r="B1" s="308"/>
      <c r="C1" s="309"/>
      <c r="D1" s="311" t="s">
        <v>65</v>
      </c>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9"/>
      <c r="AV1" s="312" t="s">
        <v>66</v>
      </c>
      <c r="AW1" s="313"/>
      <c r="AX1" s="19"/>
      <c r="AY1" s="19"/>
      <c r="AZ1" s="19"/>
      <c r="BA1" s="19"/>
      <c r="BB1" s="19"/>
      <c r="BC1" s="19"/>
      <c r="BD1" s="19"/>
      <c r="BE1" s="19"/>
      <c r="BF1" s="19"/>
      <c r="BG1" s="19"/>
      <c r="BH1" s="19"/>
      <c r="BI1" s="19"/>
      <c r="BJ1" s="19"/>
      <c r="BK1" s="19"/>
      <c r="BL1" s="19"/>
      <c r="BM1" s="19"/>
      <c r="BN1" s="19"/>
      <c r="BO1" s="19"/>
      <c r="BP1" s="19"/>
    </row>
    <row r="2" spans="1:68" ht="12.75" customHeight="1" x14ac:dyDescent="0.35">
      <c r="A2" s="310"/>
      <c r="B2" s="269"/>
      <c r="C2" s="306"/>
      <c r="D2" s="310"/>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306"/>
      <c r="AV2" s="312" t="s">
        <v>67</v>
      </c>
      <c r="AW2" s="313"/>
      <c r="AX2" s="19"/>
      <c r="AY2" s="19"/>
      <c r="AZ2" s="19"/>
      <c r="BA2" s="19"/>
      <c r="BB2" s="19"/>
      <c r="BC2" s="19"/>
      <c r="BD2" s="19"/>
      <c r="BE2" s="19"/>
      <c r="BF2" s="19"/>
      <c r="BG2" s="19"/>
      <c r="BH2" s="19"/>
      <c r="BI2" s="19"/>
      <c r="BJ2" s="19"/>
      <c r="BK2" s="19"/>
      <c r="BL2" s="19"/>
      <c r="BM2" s="19"/>
      <c r="BN2" s="19"/>
      <c r="BO2" s="19"/>
      <c r="BP2" s="19"/>
    </row>
    <row r="3" spans="1:68" ht="20.25" customHeight="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20"/>
      <c r="AM3" s="20"/>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row>
    <row r="4" spans="1:68" ht="36.75" customHeight="1" x14ac:dyDescent="0.35">
      <c r="A4" s="314" t="s">
        <v>68</v>
      </c>
      <c r="B4" s="315"/>
      <c r="C4" s="315"/>
      <c r="D4" s="315"/>
      <c r="E4" s="315"/>
      <c r="F4" s="315"/>
      <c r="G4" s="316"/>
      <c r="H4" s="317" t="s">
        <v>69</v>
      </c>
      <c r="I4" s="315"/>
      <c r="J4" s="315"/>
      <c r="K4" s="315"/>
      <c r="L4" s="315"/>
      <c r="M4" s="315"/>
      <c r="N4" s="316"/>
      <c r="O4" s="318" t="s">
        <v>70</v>
      </c>
      <c r="P4" s="319"/>
      <c r="Q4" s="319"/>
      <c r="R4" s="319"/>
      <c r="S4" s="319"/>
      <c r="T4" s="319"/>
      <c r="U4" s="319"/>
      <c r="V4" s="319"/>
      <c r="W4" s="319"/>
      <c r="X4" s="320"/>
      <c r="Y4" s="317" t="s">
        <v>71</v>
      </c>
      <c r="Z4" s="315"/>
      <c r="AA4" s="315"/>
      <c r="AB4" s="315"/>
      <c r="AC4" s="315"/>
      <c r="AD4" s="315"/>
      <c r="AE4" s="325"/>
      <c r="AF4" s="326"/>
      <c r="AG4" s="315"/>
      <c r="AH4" s="315"/>
      <c r="AI4" s="315"/>
      <c r="AJ4" s="315"/>
      <c r="AK4" s="327"/>
      <c r="AL4" s="328" t="s">
        <v>72</v>
      </c>
      <c r="AM4" s="308"/>
      <c r="AN4" s="308"/>
      <c r="AO4" s="309"/>
      <c r="AP4" s="330" t="s">
        <v>73</v>
      </c>
      <c r="AQ4" s="308"/>
      <c r="AR4" s="308"/>
      <c r="AS4" s="309"/>
      <c r="AT4" s="330" t="s">
        <v>74</v>
      </c>
      <c r="AU4" s="308"/>
      <c r="AV4" s="308"/>
      <c r="AW4" s="309"/>
      <c r="AX4" s="19"/>
      <c r="AY4" s="19"/>
      <c r="AZ4" s="19"/>
      <c r="BA4" s="19"/>
      <c r="BB4" s="19"/>
      <c r="BC4" s="19"/>
      <c r="BD4" s="19"/>
      <c r="BE4" s="19"/>
      <c r="BF4" s="19"/>
      <c r="BG4" s="19"/>
      <c r="BH4" s="19"/>
      <c r="BI4" s="19"/>
      <c r="BJ4" s="19"/>
      <c r="BK4" s="19"/>
      <c r="BL4" s="19"/>
      <c r="BM4" s="19"/>
      <c r="BN4" s="19"/>
      <c r="BO4" s="19"/>
      <c r="BP4" s="19"/>
    </row>
    <row r="5" spans="1:68" ht="39" customHeight="1" x14ac:dyDescent="0.35">
      <c r="A5" s="331" t="s">
        <v>75</v>
      </c>
      <c r="B5" s="333" t="s">
        <v>76</v>
      </c>
      <c r="C5" s="333" t="s">
        <v>19</v>
      </c>
      <c r="D5" s="349" t="s">
        <v>77</v>
      </c>
      <c r="E5" s="349" t="s">
        <v>78</v>
      </c>
      <c r="F5" s="349" t="s">
        <v>79</v>
      </c>
      <c r="G5" s="350" t="s">
        <v>80</v>
      </c>
      <c r="H5" s="351" t="s">
        <v>81</v>
      </c>
      <c r="I5" s="352" t="s">
        <v>82</v>
      </c>
      <c r="J5" s="351" t="s">
        <v>83</v>
      </c>
      <c r="K5" s="351" t="s">
        <v>84</v>
      </c>
      <c r="L5" s="351" t="s">
        <v>85</v>
      </c>
      <c r="M5" s="352" t="s">
        <v>82</v>
      </c>
      <c r="N5" s="351" t="s">
        <v>33</v>
      </c>
      <c r="O5" s="353" t="s">
        <v>86</v>
      </c>
      <c r="P5" s="335" t="s">
        <v>35</v>
      </c>
      <c r="Q5" s="335" t="s">
        <v>87</v>
      </c>
      <c r="R5" s="337" t="s">
        <v>37</v>
      </c>
      <c r="S5" s="338" t="s">
        <v>88</v>
      </c>
      <c r="T5" s="315"/>
      <c r="U5" s="315"/>
      <c r="V5" s="315"/>
      <c r="W5" s="315"/>
      <c r="X5" s="316"/>
      <c r="Y5" s="339" t="s">
        <v>89</v>
      </c>
      <c r="Z5" s="340" t="s">
        <v>90</v>
      </c>
      <c r="AA5" s="342" t="s">
        <v>82</v>
      </c>
      <c r="AB5" s="340" t="s">
        <v>91</v>
      </c>
      <c r="AC5" s="340" t="s">
        <v>82</v>
      </c>
      <c r="AD5" s="340" t="s">
        <v>92</v>
      </c>
      <c r="AE5" s="342" t="s">
        <v>54</v>
      </c>
      <c r="AF5" s="321" t="s">
        <v>93</v>
      </c>
      <c r="AG5" s="344" t="s">
        <v>87</v>
      </c>
      <c r="AH5" s="345" t="s">
        <v>94</v>
      </c>
      <c r="AI5" s="347" t="s">
        <v>95</v>
      </c>
      <c r="AJ5" s="321" t="s">
        <v>96</v>
      </c>
      <c r="AK5" s="323" t="s">
        <v>58</v>
      </c>
      <c r="AL5" s="329"/>
      <c r="AM5" s="269"/>
      <c r="AN5" s="269"/>
      <c r="AO5" s="306"/>
      <c r="AP5" s="310"/>
      <c r="AQ5" s="269"/>
      <c r="AR5" s="269"/>
      <c r="AS5" s="306"/>
      <c r="AT5" s="310"/>
      <c r="AU5" s="269"/>
      <c r="AV5" s="269"/>
      <c r="AW5" s="306"/>
      <c r="AX5" s="19"/>
      <c r="AY5" s="19"/>
      <c r="AZ5" s="19"/>
      <c r="BA5" s="19"/>
      <c r="BB5" s="19"/>
      <c r="BC5" s="19"/>
      <c r="BD5" s="19"/>
      <c r="BE5" s="19"/>
      <c r="BF5" s="19"/>
      <c r="BG5" s="19"/>
      <c r="BH5" s="19"/>
      <c r="BI5" s="19"/>
      <c r="BJ5" s="19"/>
      <c r="BK5" s="19"/>
      <c r="BL5" s="19"/>
      <c r="BM5" s="19"/>
      <c r="BN5" s="19"/>
      <c r="BO5" s="19"/>
      <c r="BP5" s="19"/>
    </row>
    <row r="6" spans="1:68" ht="23.25" customHeight="1" x14ac:dyDescent="0.35">
      <c r="A6" s="332"/>
      <c r="B6" s="334"/>
      <c r="C6" s="334"/>
      <c r="D6" s="334"/>
      <c r="E6" s="334"/>
      <c r="F6" s="334"/>
      <c r="G6" s="343"/>
      <c r="H6" s="341"/>
      <c r="I6" s="341"/>
      <c r="J6" s="341"/>
      <c r="K6" s="341"/>
      <c r="L6" s="341"/>
      <c r="M6" s="341"/>
      <c r="N6" s="341"/>
      <c r="O6" s="341"/>
      <c r="P6" s="341"/>
      <c r="Q6" s="336"/>
      <c r="R6" s="334"/>
      <c r="S6" s="21" t="s">
        <v>97</v>
      </c>
      <c r="T6" s="21" t="s">
        <v>98</v>
      </c>
      <c r="U6" s="22" t="s">
        <v>99</v>
      </c>
      <c r="V6" s="21" t="s">
        <v>100</v>
      </c>
      <c r="W6" s="21" t="s">
        <v>101</v>
      </c>
      <c r="X6" s="21" t="s">
        <v>102</v>
      </c>
      <c r="Y6" s="332"/>
      <c r="Z6" s="341"/>
      <c r="AA6" s="343"/>
      <c r="AB6" s="341"/>
      <c r="AC6" s="341"/>
      <c r="AD6" s="341"/>
      <c r="AE6" s="343"/>
      <c r="AF6" s="322"/>
      <c r="AG6" s="324"/>
      <c r="AH6" s="346"/>
      <c r="AI6" s="348"/>
      <c r="AJ6" s="322"/>
      <c r="AK6" s="324"/>
      <c r="AL6" s="23" t="s">
        <v>103</v>
      </c>
      <c r="AM6" s="24" t="s">
        <v>104</v>
      </c>
      <c r="AN6" s="25" t="s">
        <v>105</v>
      </c>
      <c r="AO6" s="25" t="s">
        <v>106</v>
      </c>
      <c r="AP6" s="25" t="s">
        <v>103</v>
      </c>
      <c r="AQ6" s="24" t="s">
        <v>104</v>
      </c>
      <c r="AR6" s="25" t="s">
        <v>105</v>
      </c>
      <c r="AS6" s="25" t="s">
        <v>107</v>
      </c>
      <c r="AT6" s="25" t="s">
        <v>103</v>
      </c>
      <c r="AU6" s="24" t="s">
        <v>104</v>
      </c>
      <c r="AV6" s="25" t="s">
        <v>105</v>
      </c>
      <c r="AW6" s="25" t="s">
        <v>107</v>
      </c>
      <c r="AX6" s="26"/>
      <c r="AY6" s="26"/>
      <c r="AZ6" s="26"/>
      <c r="BA6" s="26"/>
      <c r="BB6" s="26"/>
      <c r="BC6" s="26"/>
      <c r="BD6" s="26"/>
      <c r="BE6" s="26"/>
      <c r="BF6" s="26"/>
      <c r="BG6" s="26"/>
      <c r="BH6" s="26"/>
      <c r="BI6" s="26"/>
      <c r="BJ6" s="26"/>
      <c r="BK6" s="26"/>
      <c r="BL6" s="26"/>
      <c r="BM6" s="26"/>
      <c r="BN6" s="26"/>
      <c r="BO6" s="26"/>
      <c r="BP6" s="26"/>
    </row>
    <row r="7" spans="1:68" ht="154.5" customHeight="1" x14ac:dyDescent="0.35">
      <c r="A7" s="299">
        <v>1</v>
      </c>
      <c r="B7" s="354" t="s">
        <v>108</v>
      </c>
      <c r="C7" s="302" t="s">
        <v>109</v>
      </c>
      <c r="D7" s="302" t="s">
        <v>110</v>
      </c>
      <c r="E7" s="302" t="s">
        <v>111</v>
      </c>
      <c r="F7" s="302" t="s">
        <v>112</v>
      </c>
      <c r="G7" s="303">
        <v>300</v>
      </c>
      <c r="H7" s="294" t="str">
        <f>IF(G7&lt;=0,"",IF(G7&lt;=2,"Muy Baja",IF(G7&lt;=24,"Baja",IF(G7&lt;=500,"Media",IF(G7&lt;=5000,"Alta","Muy Alta")))))</f>
        <v>Media</v>
      </c>
      <c r="I7" s="297">
        <f>IF(H7="","",IF(H7="Muy Baja",0.2,IF(H7="Baja",0.4,IF(H7="Media",0.6,IF(H7="Alta",0.8,IF(H7="Muy Alta",1,))))))</f>
        <v>0.6</v>
      </c>
      <c r="J7" s="302" t="s">
        <v>113</v>
      </c>
      <c r="K7" s="297" t="str">
        <f>IF(J7='Tabla Impacto corrupción '!$B$5,'Tabla Impacto corrupción '!$C$5,IF(J7='Tabla Impacto corrupción '!$B$6,'Tabla Impacto corrupción '!$C$6,IF(J7='Tabla Impacto corrupción '!$B$7,'Tabla Impacto corrupción '!$C$7)))</f>
        <v>Entre 1 y 5 es MODERADO</v>
      </c>
      <c r="L7" s="294" t="str">
        <f>IF(J7='Tabla Impacto corrupción '!$B$5,"Moderado",IF(J7='Tabla Impacto corrupción '!$B$6,"Mayor",IF(J7='Tabla Impacto corrupción '!$B$7,"Catastrófico")))</f>
        <v>Moderado</v>
      </c>
      <c r="M7" s="297">
        <f>IF(L7="","",IF(L7="Leve",0.2,IF(L7="Menor",0.4,IF(L7="Moderado",0.6,IF(L7="Mayor",0.8,IF(L7="Catastrófico",1,))))))</f>
        <v>0.6</v>
      </c>
      <c r="N7" s="298"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Moderado</v>
      </c>
      <c r="O7" s="27">
        <v>1</v>
      </c>
      <c r="P7" s="28" t="s">
        <v>114</v>
      </c>
      <c r="Q7" s="29" t="s">
        <v>115</v>
      </c>
      <c r="R7" s="28" t="str">
        <f t="shared" ref="R7:R19" si="0">IF(OR(S7="Preventivo",S7="Detectivo"),"Probabilidad",IF(S7="Correctivo","Impacto",""))</f>
        <v>Probabilidad</v>
      </c>
      <c r="S7" s="30" t="s">
        <v>116</v>
      </c>
      <c r="T7" s="30" t="s">
        <v>117</v>
      </c>
      <c r="U7" s="31" t="str">
        <f t="shared" ref="U7:U38" si="1">IF(AND(S7="Preventivo",T7="Automático"),"50%",IF(AND(S7="Preventivo",T7="Manual"),"40%",IF(AND(S7="Detectivo",T7="Automático"),"40%",IF(AND(S7="Detectivo",T7="Manual"),"30%",IF(AND(S7="Correctivo",T7="Automático"),"35%",IF(AND(S7="Correctivo",T7="Manual"),"25%",""))))))</f>
        <v>40%</v>
      </c>
      <c r="V7" s="30" t="s">
        <v>118</v>
      </c>
      <c r="W7" s="30" t="s">
        <v>119</v>
      </c>
      <c r="X7" s="30" t="s">
        <v>120</v>
      </c>
      <c r="Y7" s="32">
        <f>IFERROR(IF(R7="Probabilidad",(I7-(+I7*U7)),IF(R7="Impacto",I7,"")),"")</f>
        <v>0.36</v>
      </c>
      <c r="Z7" s="33" t="str">
        <f t="shared" ref="Z7:Z38" si="2">IFERROR(IF(Y7="","",IF(Y7&lt;=0.2,"Muy Baja",IF(Y7&lt;=0.4,"Baja",IF(Y7&lt;=0.6,"Media",IF(Y7&lt;=0.8,"Alta","Muy Alta"))))),"")</f>
        <v>Baja</v>
      </c>
      <c r="AA7" s="31">
        <f t="shared" ref="AA7:AA38" si="3">+Y7</f>
        <v>0.36</v>
      </c>
      <c r="AB7" s="34" t="str">
        <f t="shared" ref="AB7:AB38" si="4">IFERROR(IF(AC7="","",IF(AC7&lt;=0.2,"Leve",IF(AC7&lt;=0.4,"Menor",IF(AC7&lt;=0.6,"Moderado",IF(AC7&lt;=0.8,"Mayor","Catastrófico"))))),"")</f>
        <v>Moderado</v>
      </c>
      <c r="AC7" s="35">
        <f>IFERROR(IF(R7="Impacto",(M7-(+M7*U7)),IF(R7="Probabilidad",M7,"")),"")</f>
        <v>0.6</v>
      </c>
      <c r="AD7" s="34" t="str">
        <f t="shared" ref="AD7:AD38" si="5">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Moderado</v>
      </c>
      <c r="AE7" s="30" t="s">
        <v>121</v>
      </c>
      <c r="AF7" s="28"/>
      <c r="AG7" s="36"/>
      <c r="AH7" s="36"/>
      <c r="AI7" s="36"/>
      <c r="AJ7" s="28"/>
      <c r="AK7" s="37"/>
      <c r="AL7" s="38" t="s">
        <v>122</v>
      </c>
      <c r="AM7" s="39" t="s">
        <v>123</v>
      </c>
      <c r="AN7" s="38" t="s">
        <v>124</v>
      </c>
      <c r="AO7" s="38" t="s">
        <v>469</v>
      </c>
      <c r="AP7" s="40"/>
      <c r="AQ7" s="38"/>
      <c r="AR7" s="40"/>
      <c r="AS7" s="40"/>
      <c r="AT7" s="41"/>
      <c r="AU7" s="42"/>
      <c r="AV7" s="38"/>
      <c r="AW7" s="43"/>
      <c r="AX7" s="19"/>
      <c r="AY7" s="19"/>
      <c r="AZ7" s="19"/>
      <c r="BA7" s="19"/>
      <c r="BB7" s="19"/>
      <c r="BC7" s="19"/>
      <c r="BD7" s="19"/>
      <c r="BE7" s="19"/>
      <c r="BF7" s="19"/>
      <c r="BG7" s="19"/>
      <c r="BH7" s="19"/>
      <c r="BI7" s="19"/>
      <c r="BJ7" s="19"/>
      <c r="BK7" s="19"/>
      <c r="BL7" s="19"/>
      <c r="BM7" s="19"/>
      <c r="BN7" s="19"/>
      <c r="BO7" s="19"/>
      <c r="BP7" s="19"/>
    </row>
    <row r="8" spans="1:68" ht="153" customHeight="1" x14ac:dyDescent="0.35">
      <c r="A8" s="300"/>
      <c r="B8" s="295"/>
      <c r="C8" s="295"/>
      <c r="D8" s="295"/>
      <c r="E8" s="295"/>
      <c r="F8" s="295"/>
      <c r="G8" s="295"/>
      <c r="H8" s="295"/>
      <c r="I8" s="295"/>
      <c r="J8" s="295"/>
      <c r="K8" s="295"/>
      <c r="L8" s="295"/>
      <c r="M8" s="295"/>
      <c r="N8" s="295"/>
      <c r="O8" s="44">
        <v>2</v>
      </c>
      <c r="P8" s="29" t="s">
        <v>125</v>
      </c>
      <c r="Q8" s="29" t="s">
        <v>115</v>
      </c>
      <c r="R8" s="29" t="str">
        <f t="shared" si="0"/>
        <v>Probabilidad</v>
      </c>
      <c r="S8" s="45" t="s">
        <v>116</v>
      </c>
      <c r="T8" s="45" t="s">
        <v>117</v>
      </c>
      <c r="U8" s="35" t="str">
        <f t="shared" si="1"/>
        <v>40%</v>
      </c>
      <c r="V8" s="45" t="s">
        <v>118</v>
      </c>
      <c r="W8" s="45" t="s">
        <v>119</v>
      </c>
      <c r="X8" s="45" t="s">
        <v>120</v>
      </c>
      <c r="Y8" s="46">
        <f>IFERROR(IF(AND(R7="Probabilidad",R8="Probabilidad"),(AA7-(+AA7*U8)),IF(R8="Probabilidad",(I7-(+I7*U8)),IF(R8="Impacto",AA7,""))),"")</f>
        <v>0.216</v>
      </c>
      <c r="Z8" s="34" t="str">
        <f t="shared" si="2"/>
        <v>Baja</v>
      </c>
      <c r="AA8" s="35">
        <f t="shared" si="3"/>
        <v>0.216</v>
      </c>
      <c r="AB8" s="34" t="str">
        <f t="shared" si="4"/>
        <v>Moderado</v>
      </c>
      <c r="AC8" s="35">
        <f>IFERROR(IF(AND(R7="Impacto",R8="Impacto"),(AC7-(+AC7*U8)),IF(R8="Impacto",($M$7-(+$M$7*U8)),IF(R8="Probabilidad",AC7,""))),"")</f>
        <v>0.6</v>
      </c>
      <c r="AD8" s="34" t="str">
        <f t="shared" si="5"/>
        <v>Moderado</v>
      </c>
      <c r="AE8" s="45" t="s">
        <v>121</v>
      </c>
      <c r="AF8" s="47"/>
      <c r="AG8" s="47"/>
      <c r="AH8" s="29"/>
      <c r="AI8" s="48"/>
      <c r="AJ8" s="29"/>
      <c r="AK8" s="37"/>
      <c r="AL8" s="38" t="s">
        <v>126</v>
      </c>
      <c r="AM8" s="39" t="s">
        <v>127</v>
      </c>
      <c r="AN8" s="38" t="s">
        <v>128</v>
      </c>
      <c r="AO8" s="38" t="s">
        <v>129</v>
      </c>
      <c r="AP8" s="40"/>
      <c r="AQ8" s="38"/>
      <c r="AR8" s="40"/>
      <c r="AS8" s="40"/>
      <c r="AT8" s="49"/>
      <c r="AU8" s="42"/>
      <c r="AV8" s="38"/>
      <c r="AW8" s="43"/>
      <c r="AX8" s="19"/>
      <c r="AY8" s="19"/>
      <c r="AZ8" s="19"/>
      <c r="BA8" s="19"/>
      <c r="BB8" s="19"/>
      <c r="BC8" s="19"/>
      <c r="BD8" s="19"/>
      <c r="BE8" s="19"/>
      <c r="BF8" s="19"/>
      <c r="BG8" s="19"/>
      <c r="BH8" s="19"/>
      <c r="BI8" s="19"/>
      <c r="BJ8" s="19"/>
      <c r="BK8" s="19"/>
      <c r="BL8" s="19"/>
      <c r="BM8" s="19"/>
      <c r="BN8" s="19"/>
      <c r="BO8" s="19"/>
      <c r="BP8" s="19"/>
    </row>
    <row r="9" spans="1:68" ht="87" x14ac:dyDescent="0.35">
      <c r="A9" s="300"/>
      <c r="B9" s="295"/>
      <c r="C9" s="295"/>
      <c r="D9" s="295"/>
      <c r="E9" s="295"/>
      <c r="F9" s="295"/>
      <c r="G9" s="295"/>
      <c r="H9" s="295"/>
      <c r="I9" s="295"/>
      <c r="J9" s="295"/>
      <c r="K9" s="295"/>
      <c r="L9" s="295"/>
      <c r="M9" s="295"/>
      <c r="N9" s="295"/>
      <c r="O9" s="44">
        <v>3</v>
      </c>
      <c r="P9" s="29" t="s">
        <v>130</v>
      </c>
      <c r="Q9" s="29" t="s">
        <v>131</v>
      </c>
      <c r="R9" s="29" t="str">
        <f t="shared" si="0"/>
        <v>Probabilidad</v>
      </c>
      <c r="S9" s="45" t="s">
        <v>116</v>
      </c>
      <c r="T9" s="45" t="s">
        <v>117</v>
      </c>
      <c r="U9" s="35" t="str">
        <f t="shared" si="1"/>
        <v>40%</v>
      </c>
      <c r="V9" s="45" t="s">
        <v>118</v>
      </c>
      <c r="W9" s="45" t="s">
        <v>132</v>
      </c>
      <c r="X9" s="45" t="s">
        <v>120</v>
      </c>
      <c r="Y9" s="46">
        <f t="shared" ref="Y9:Y16" si="6">IFERROR(IF(AND(R8="Probabilidad",R9="Probabilidad"),(AA8-(+AA8*U9)),IF(AND(R8="Impacto",R9="Probabilidad"),(AA7-(+AA7*U9)),IF(R9="Impacto",AA8,""))),"")</f>
        <v>0.12959999999999999</v>
      </c>
      <c r="Z9" s="34" t="str">
        <f t="shared" si="2"/>
        <v>Muy Baja</v>
      </c>
      <c r="AA9" s="35">
        <f t="shared" si="3"/>
        <v>0.12959999999999999</v>
      </c>
      <c r="AB9" s="34" t="str">
        <f t="shared" si="4"/>
        <v>Moderado</v>
      </c>
      <c r="AC9" s="35">
        <f t="shared" ref="AC9:AC16" si="7">IFERROR(IF(AND(R8="Impacto",R9="Impacto"),(AC8-(+AC8*U9)),IF(AND(R8="Probabilidad",R9="Impacto"),(AC7-(+AC7*U9)),IF(R9="Probabilidad",AC8,""))),"")</f>
        <v>0.6</v>
      </c>
      <c r="AD9" s="34" t="str">
        <f t="shared" si="5"/>
        <v>Moderado</v>
      </c>
      <c r="AE9" s="45" t="s">
        <v>121</v>
      </c>
      <c r="AF9" s="29"/>
      <c r="AG9" s="47"/>
      <c r="AH9" s="47"/>
      <c r="AI9" s="47"/>
      <c r="AJ9" s="29"/>
      <c r="AK9" s="37"/>
      <c r="AL9" s="38" t="s">
        <v>133</v>
      </c>
      <c r="AM9" s="39" t="s">
        <v>134</v>
      </c>
      <c r="AN9" s="38" t="s">
        <v>135</v>
      </c>
      <c r="AO9" s="38" t="s">
        <v>136</v>
      </c>
      <c r="AP9" s="40"/>
      <c r="AQ9" s="38"/>
      <c r="AR9" s="40"/>
      <c r="AS9" s="40"/>
      <c r="AT9" s="49"/>
      <c r="AU9" s="42"/>
      <c r="AV9" s="38"/>
      <c r="AW9" s="43"/>
      <c r="AX9" s="19"/>
      <c r="AY9" s="19"/>
      <c r="AZ9" s="19"/>
      <c r="BA9" s="19"/>
      <c r="BB9" s="19"/>
      <c r="BC9" s="19"/>
      <c r="BD9" s="19"/>
      <c r="BE9" s="19"/>
      <c r="BF9" s="19"/>
      <c r="BG9" s="19"/>
      <c r="BH9" s="19"/>
      <c r="BI9" s="19"/>
      <c r="BJ9" s="19"/>
      <c r="BK9" s="19"/>
      <c r="BL9" s="19"/>
      <c r="BM9" s="19"/>
      <c r="BN9" s="19"/>
      <c r="BO9" s="19"/>
      <c r="BP9" s="19"/>
    </row>
    <row r="10" spans="1:68" ht="39" customHeight="1" x14ac:dyDescent="0.35">
      <c r="A10" s="300"/>
      <c r="B10" s="295"/>
      <c r="C10" s="295"/>
      <c r="D10" s="295"/>
      <c r="E10" s="295"/>
      <c r="F10" s="295"/>
      <c r="G10" s="295"/>
      <c r="H10" s="295"/>
      <c r="I10" s="295"/>
      <c r="J10" s="295"/>
      <c r="K10" s="295"/>
      <c r="L10" s="295"/>
      <c r="M10" s="295"/>
      <c r="N10" s="295"/>
      <c r="O10" s="44">
        <v>4</v>
      </c>
      <c r="P10" s="29"/>
      <c r="Q10" s="29"/>
      <c r="R10" s="44" t="str">
        <f t="shared" si="0"/>
        <v/>
      </c>
      <c r="S10" s="50"/>
      <c r="T10" s="50"/>
      <c r="U10" s="51" t="str">
        <f t="shared" si="1"/>
        <v/>
      </c>
      <c r="V10" s="50"/>
      <c r="W10" s="50"/>
      <c r="X10" s="50"/>
      <c r="Y10" s="52" t="str">
        <f t="shared" si="6"/>
        <v/>
      </c>
      <c r="Z10" s="34" t="str">
        <f t="shared" si="2"/>
        <v/>
      </c>
      <c r="AA10" s="51" t="str">
        <f t="shared" si="3"/>
        <v/>
      </c>
      <c r="AB10" s="34" t="str">
        <f t="shared" si="4"/>
        <v/>
      </c>
      <c r="AC10" s="51" t="str">
        <f t="shared" si="7"/>
        <v/>
      </c>
      <c r="AD10" s="53" t="str">
        <f t="shared" si="5"/>
        <v/>
      </c>
      <c r="AE10" s="50"/>
      <c r="AF10" s="50"/>
      <c r="AG10" s="54"/>
      <c r="AH10" s="54"/>
      <c r="AI10" s="54"/>
      <c r="AJ10" s="29"/>
      <c r="AK10" s="55"/>
      <c r="AL10" s="56"/>
      <c r="AM10" s="56"/>
      <c r="AN10" s="56"/>
      <c r="AO10" s="56"/>
      <c r="AP10" s="56"/>
      <c r="AQ10" s="56"/>
      <c r="AR10" s="56"/>
      <c r="AS10" s="57"/>
      <c r="AT10" s="56"/>
      <c r="AU10" s="56"/>
      <c r="AV10" s="56"/>
      <c r="AW10" s="43"/>
      <c r="AX10" s="19"/>
      <c r="AY10" s="19"/>
      <c r="AZ10" s="19"/>
      <c r="BA10" s="19"/>
      <c r="BB10" s="19"/>
      <c r="BC10" s="19"/>
      <c r="BD10" s="19"/>
      <c r="BE10" s="19"/>
      <c r="BF10" s="19"/>
      <c r="BG10" s="19"/>
      <c r="BH10" s="19"/>
      <c r="BI10" s="19"/>
      <c r="BJ10" s="19"/>
      <c r="BK10" s="19"/>
      <c r="BL10" s="19"/>
      <c r="BM10" s="19"/>
      <c r="BN10" s="19"/>
      <c r="BO10" s="19"/>
      <c r="BP10" s="19"/>
    </row>
    <row r="11" spans="1:68" ht="39" customHeight="1" x14ac:dyDescent="0.35">
      <c r="A11" s="300"/>
      <c r="B11" s="295"/>
      <c r="C11" s="295"/>
      <c r="D11" s="295"/>
      <c r="E11" s="295"/>
      <c r="F11" s="295"/>
      <c r="G11" s="295"/>
      <c r="H11" s="295"/>
      <c r="I11" s="295"/>
      <c r="J11" s="295"/>
      <c r="K11" s="295"/>
      <c r="L11" s="295"/>
      <c r="M11" s="295"/>
      <c r="N11" s="295"/>
      <c r="O11" s="44">
        <v>5</v>
      </c>
      <c r="P11" s="29"/>
      <c r="Q11" s="29"/>
      <c r="R11" s="44" t="str">
        <f t="shared" si="0"/>
        <v/>
      </c>
      <c r="S11" s="50"/>
      <c r="T11" s="50"/>
      <c r="U11" s="51" t="str">
        <f t="shared" si="1"/>
        <v/>
      </c>
      <c r="V11" s="50"/>
      <c r="W11" s="50"/>
      <c r="X11" s="50"/>
      <c r="Y11" s="52" t="str">
        <f t="shared" si="6"/>
        <v/>
      </c>
      <c r="Z11" s="34" t="str">
        <f t="shared" si="2"/>
        <v/>
      </c>
      <c r="AA11" s="51" t="str">
        <f t="shared" si="3"/>
        <v/>
      </c>
      <c r="AB11" s="34" t="str">
        <f t="shared" si="4"/>
        <v/>
      </c>
      <c r="AC11" s="51" t="str">
        <f t="shared" si="7"/>
        <v/>
      </c>
      <c r="AD11" s="53" t="str">
        <f t="shared" si="5"/>
        <v/>
      </c>
      <c r="AE11" s="50"/>
      <c r="AF11" s="50"/>
      <c r="AG11" s="54"/>
      <c r="AH11" s="54"/>
      <c r="AI11" s="54"/>
      <c r="AJ11" s="29"/>
      <c r="AK11" s="55"/>
      <c r="AL11" s="56"/>
      <c r="AM11" s="56"/>
      <c r="AN11" s="56"/>
      <c r="AO11" s="56"/>
      <c r="AP11" s="56"/>
      <c r="AQ11" s="56"/>
      <c r="AR11" s="56"/>
      <c r="AS11" s="57"/>
      <c r="AT11" s="56"/>
      <c r="AU11" s="56"/>
      <c r="AV11" s="56"/>
      <c r="AW11" s="43"/>
      <c r="AX11" s="19"/>
      <c r="AY11" s="19"/>
      <c r="AZ11" s="19"/>
      <c r="BA11" s="19"/>
      <c r="BB11" s="19"/>
      <c r="BC11" s="19"/>
      <c r="BD11" s="19"/>
      <c r="BE11" s="19"/>
      <c r="BF11" s="19"/>
      <c r="BG11" s="19"/>
      <c r="BH11" s="19"/>
      <c r="BI11" s="19"/>
      <c r="BJ11" s="19"/>
      <c r="BK11" s="19"/>
      <c r="BL11" s="19"/>
      <c r="BM11" s="19"/>
      <c r="BN11" s="19"/>
      <c r="BO11" s="19"/>
      <c r="BP11" s="19"/>
    </row>
    <row r="12" spans="1:68" ht="39" customHeight="1" x14ac:dyDescent="0.35">
      <c r="A12" s="300"/>
      <c r="B12" s="295"/>
      <c r="C12" s="295"/>
      <c r="D12" s="295"/>
      <c r="E12" s="295"/>
      <c r="F12" s="295"/>
      <c r="G12" s="295"/>
      <c r="H12" s="295"/>
      <c r="I12" s="295"/>
      <c r="J12" s="295"/>
      <c r="K12" s="295"/>
      <c r="L12" s="295"/>
      <c r="M12" s="295"/>
      <c r="N12" s="295"/>
      <c r="O12" s="44">
        <v>6</v>
      </c>
      <c r="P12" s="29"/>
      <c r="Q12" s="29"/>
      <c r="R12" s="44" t="str">
        <f t="shared" si="0"/>
        <v/>
      </c>
      <c r="S12" s="50"/>
      <c r="T12" s="50"/>
      <c r="U12" s="51" t="str">
        <f t="shared" si="1"/>
        <v/>
      </c>
      <c r="V12" s="50"/>
      <c r="W12" s="50"/>
      <c r="X12" s="50"/>
      <c r="Y12" s="52" t="str">
        <f t="shared" si="6"/>
        <v/>
      </c>
      <c r="Z12" s="34" t="str">
        <f t="shared" si="2"/>
        <v/>
      </c>
      <c r="AA12" s="51" t="str">
        <f t="shared" si="3"/>
        <v/>
      </c>
      <c r="AB12" s="34" t="str">
        <f t="shared" si="4"/>
        <v/>
      </c>
      <c r="AC12" s="51" t="str">
        <f t="shared" si="7"/>
        <v/>
      </c>
      <c r="AD12" s="58" t="str">
        <f t="shared" si="5"/>
        <v/>
      </c>
      <c r="AE12" s="50"/>
      <c r="AF12" s="50"/>
      <c r="AG12" s="29"/>
      <c r="AH12" s="54"/>
      <c r="AI12" s="54"/>
      <c r="AJ12" s="29"/>
      <c r="AK12" s="55"/>
      <c r="AL12" s="56"/>
      <c r="AM12" s="56"/>
      <c r="AN12" s="56"/>
      <c r="AO12" s="56"/>
      <c r="AP12" s="56"/>
      <c r="AQ12" s="56"/>
      <c r="AR12" s="56"/>
      <c r="AS12" s="57"/>
      <c r="AT12" s="56"/>
      <c r="AU12" s="56"/>
      <c r="AV12" s="56"/>
      <c r="AW12" s="43"/>
      <c r="AX12" s="19"/>
      <c r="AY12" s="19"/>
      <c r="AZ12" s="19"/>
      <c r="BA12" s="19"/>
      <c r="BB12" s="19"/>
      <c r="BC12" s="19"/>
      <c r="BD12" s="19"/>
      <c r="BE12" s="19"/>
      <c r="BF12" s="19"/>
      <c r="BG12" s="19"/>
      <c r="BH12" s="19"/>
      <c r="BI12" s="19"/>
      <c r="BJ12" s="19"/>
      <c r="BK12" s="19"/>
      <c r="BL12" s="19"/>
      <c r="BM12" s="19"/>
      <c r="BN12" s="19"/>
      <c r="BO12" s="19"/>
      <c r="BP12" s="19"/>
    </row>
    <row r="13" spans="1:68" ht="39" customHeight="1" x14ac:dyDescent="0.35">
      <c r="A13" s="300"/>
      <c r="B13" s="295"/>
      <c r="C13" s="295"/>
      <c r="D13" s="295"/>
      <c r="E13" s="295"/>
      <c r="F13" s="295"/>
      <c r="G13" s="295"/>
      <c r="H13" s="295"/>
      <c r="I13" s="295"/>
      <c r="J13" s="295"/>
      <c r="K13" s="295"/>
      <c r="L13" s="295"/>
      <c r="M13" s="295"/>
      <c r="N13" s="295"/>
      <c r="O13" s="44">
        <v>7</v>
      </c>
      <c r="P13" s="29"/>
      <c r="Q13" s="29"/>
      <c r="R13" s="44" t="str">
        <f t="shared" si="0"/>
        <v/>
      </c>
      <c r="S13" s="50"/>
      <c r="T13" s="50"/>
      <c r="U13" s="51" t="str">
        <f t="shared" si="1"/>
        <v/>
      </c>
      <c r="V13" s="50"/>
      <c r="W13" s="50"/>
      <c r="X13" s="50"/>
      <c r="Y13" s="52" t="str">
        <f t="shared" si="6"/>
        <v/>
      </c>
      <c r="Z13" s="34" t="str">
        <f t="shared" si="2"/>
        <v/>
      </c>
      <c r="AA13" s="51" t="str">
        <f t="shared" si="3"/>
        <v/>
      </c>
      <c r="AB13" s="34" t="str">
        <f t="shared" si="4"/>
        <v/>
      </c>
      <c r="AC13" s="51" t="str">
        <f t="shared" si="7"/>
        <v/>
      </c>
      <c r="AD13" s="53" t="str">
        <f t="shared" si="5"/>
        <v/>
      </c>
      <c r="AE13" s="50"/>
      <c r="AF13" s="50"/>
      <c r="AG13" s="29"/>
      <c r="AH13" s="54"/>
      <c r="AI13" s="54"/>
      <c r="AJ13" s="29"/>
      <c r="AK13" s="55"/>
      <c r="AL13" s="56"/>
      <c r="AM13" s="56"/>
      <c r="AN13" s="56"/>
      <c r="AO13" s="56"/>
      <c r="AP13" s="56"/>
      <c r="AQ13" s="56"/>
      <c r="AR13" s="56"/>
      <c r="AS13" s="57"/>
      <c r="AT13" s="56"/>
      <c r="AU13" s="56"/>
      <c r="AV13" s="56"/>
      <c r="AW13" s="43"/>
      <c r="AX13" s="19"/>
      <c r="AY13" s="19"/>
      <c r="AZ13" s="19"/>
      <c r="BA13" s="19"/>
      <c r="BB13" s="19"/>
      <c r="BC13" s="19"/>
      <c r="BD13" s="19"/>
      <c r="BE13" s="19"/>
      <c r="BF13" s="19"/>
      <c r="BG13" s="19"/>
      <c r="BH13" s="19"/>
      <c r="BI13" s="19"/>
      <c r="BJ13" s="19"/>
      <c r="BK13" s="19"/>
      <c r="BL13" s="19"/>
      <c r="BM13" s="19"/>
      <c r="BN13" s="19"/>
      <c r="BO13" s="19"/>
      <c r="BP13" s="19"/>
    </row>
    <row r="14" spans="1:68" ht="39" customHeight="1" x14ac:dyDescent="0.35">
      <c r="A14" s="300"/>
      <c r="B14" s="295"/>
      <c r="C14" s="295"/>
      <c r="D14" s="295"/>
      <c r="E14" s="295"/>
      <c r="F14" s="295"/>
      <c r="G14" s="295"/>
      <c r="H14" s="295"/>
      <c r="I14" s="295"/>
      <c r="J14" s="295"/>
      <c r="K14" s="295"/>
      <c r="L14" s="295"/>
      <c r="M14" s="295"/>
      <c r="N14" s="295"/>
      <c r="O14" s="44">
        <v>8</v>
      </c>
      <c r="P14" s="29"/>
      <c r="Q14" s="29"/>
      <c r="R14" s="44" t="str">
        <f t="shared" si="0"/>
        <v/>
      </c>
      <c r="S14" s="50"/>
      <c r="T14" s="50"/>
      <c r="U14" s="51" t="str">
        <f t="shared" si="1"/>
        <v/>
      </c>
      <c r="V14" s="50"/>
      <c r="W14" s="50"/>
      <c r="X14" s="50"/>
      <c r="Y14" s="52" t="str">
        <f t="shared" si="6"/>
        <v/>
      </c>
      <c r="Z14" s="34" t="str">
        <f t="shared" si="2"/>
        <v/>
      </c>
      <c r="AA14" s="51" t="str">
        <f t="shared" si="3"/>
        <v/>
      </c>
      <c r="AB14" s="34" t="str">
        <f t="shared" si="4"/>
        <v/>
      </c>
      <c r="AC14" s="51" t="str">
        <f t="shared" si="7"/>
        <v/>
      </c>
      <c r="AD14" s="53" t="str">
        <f t="shared" si="5"/>
        <v/>
      </c>
      <c r="AE14" s="50"/>
      <c r="AF14" s="50"/>
      <c r="AG14" s="29"/>
      <c r="AH14" s="54"/>
      <c r="AI14" s="54"/>
      <c r="AJ14" s="29"/>
      <c r="AK14" s="55"/>
      <c r="AL14" s="56"/>
      <c r="AM14" s="56"/>
      <c r="AN14" s="56"/>
      <c r="AO14" s="56"/>
      <c r="AP14" s="56"/>
      <c r="AQ14" s="56"/>
      <c r="AR14" s="56"/>
      <c r="AS14" s="57"/>
      <c r="AT14" s="56"/>
      <c r="AU14" s="56"/>
      <c r="AV14" s="56"/>
      <c r="AW14" s="43"/>
      <c r="AX14" s="19"/>
      <c r="AY14" s="19"/>
      <c r="AZ14" s="19"/>
      <c r="BA14" s="19"/>
      <c r="BB14" s="19"/>
      <c r="BC14" s="19"/>
      <c r="BD14" s="19"/>
      <c r="BE14" s="19"/>
      <c r="BF14" s="19"/>
      <c r="BG14" s="19"/>
      <c r="BH14" s="19"/>
      <c r="BI14" s="19"/>
      <c r="BJ14" s="19"/>
      <c r="BK14" s="19"/>
      <c r="BL14" s="19"/>
      <c r="BM14" s="19"/>
      <c r="BN14" s="19"/>
      <c r="BO14" s="19"/>
      <c r="BP14" s="19"/>
    </row>
    <row r="15" spans="1:68" ht="39" customHeight="1" x14ac:dyDescent="0.35">
      <c r="A15" s="300"/>
      <c r="B15" s="295"/>
      <c r="C15" s="295"/>
      <c r="D15" s="295"/>
      <c r="E15" s="295"/>
      <c r="F15" s="295"/>
      <c r="G15" s="295"/>
      <c r="H15" s="295"/>
      <c r="I15" s="295"/>
      <c r="J15" s="295"/>
      <c r="K15" s="295"/>
      <c r="L15" s="295"/>
      <c r="M15" s="295"/>
      <c r="N15" s="295"/>
      <c r="O15" s="44">
        <v>9</v>
      </c>
      <c r="P15" s="29"/>
      <c r="Q15" s="29"/>
      <c r="R15" s="44" t="str">
        <f t="shared" si="0"/>
        <v/>
      </c>
      <c r="S15" s="50"/>
      <c r="T15" s="50"/>
      <c r="U15" s="51" t="str">
        <f t="shared" si="1"/>
        <v/>
      </c>
      <c r="V15" s="50"/>
      <c r="W15" s="50"/>
      <c r="X15" s="50"/>
      <c r="Y15" s="52" t="str">
        <f t="shared" si="6"/>
        <v/>
      </c>
      <c r="Z15" s="34" t="str">
        <f t="shared" si="2"/>
        <v/>
      </c>
      <c r="AA15" s="51" t="str">
        <f t="shared" si="3"/>
        <v/>
      </c>
      <c r="AB15" s="34" t="str">
        <f t="shared" si="4"/>
        <v/>
      </c>
      <c r="AC15" s="51" t="str">
        <f t="shared" si="7"/>
        <v/>
      </c>
      <c r="AD15" s="53" t="str">
        <f t="shared" si="5"/>
        <v/>
      </c>
      <c r="AE15" s="50"/>
      <c r="AF15" s="50"/>
      <c r="AG15" s="29"/>
      <c r="AH15" s="54"/>
      <c r="AI15" s="54"/>
      <c r="AJ15" s="29"/>
      <c r="AK15" s="55"/>
      <c r="AL15" s="56"/>
      <c r="AM15" s="56"/>
      <c r="AN15" s="56"/>
      <c r="AO15" s="56"/>
      <c r="AP15" s="56"/>
      <c r="AQ15" s="56"/>
      <c r="AR15" s="56"/>
      <c r="AS15" s="57"/>
      <c r="AT15" s="56"/>
      <c r="AU15" s="56"/>
      <c r="AV15" s="56"/>
      <c r="AW15" s="43"/>
      <c r="AX15" s="19"/>
      <c r="AY15" s="19"/>
      <c r="AZ15" s="19"/>
      <c r="BA15" s="19"/>
      <c r="BB15" s="19"/>
      <c r="BC15" s="19"/>
      <c r="BD15" s="19"/>
      <c r="BE15" s="19"/>
      <c r="BF15" s="19"/>
      <c r="BG15" s="19"/>
      <c r="BH15" s="19"/>
      <c r="BI15" s="19"/>
      <c r="BJ15" s="19"/>
      <c r="BK15" s="19"/>
      <c r="BL15" s="19"/>
      <c r="BM15" s="19"/>
      <c r="BN15" s="19"/>
      <c r="BO15" s="19"/>
      <c r="BP15" s="19"/>
    </row>
    <row r="16" spans="1:68" ht="39" customHeight="1" x14ac:dyDescent="0.35">
      <c r="A16" s="301"/>
      <c r="B16" s="296"/>
      <c r="C16" s="296"/>
      <c r="D16" s="296"/>
      <c r="E16" s="296"/>
      <c r="F16" s="296"/>
      <c r="G16" s="296"/>
      <c r="H16" s="296"/>
      <c r="I16" s="296"/>
      <c r="J16" s="296"/>
      <c r="K16" s="296"/>
      <c r="L16" s="296"/>
      <c r="M16" s="296"/>
      <c r="N16" s="296"/>
      <c r="O16" s="59">
        <v>10</v>
      </c>
      <c r="P16" s="60"/>
      <c r="Q16" s="60"/>
      <c r="R16" s="44" t="str">
        <f t="shared" si="0"/>
        <v/>
      </c>
      <c r="S16" s="61"/>
      <c r="T16" s="61"/>
      <c r="U16" s="51" t="str">
        <f t="shared" si="1"/>
        <v/>
      </c>
      <c r="V16" s="61"/>
      <c r="W16" s="61"/>
      <c r="X16" s="61"/>
      <c r="Y16" s="52" t="str">
        <f t="shared" si="6"/>
        <v/>
      </c>
      <c r="Z16" s="34" t="str">
        <f t="shared" si="2"/>
        <v/>
      </c>
      <c r="AA16" s="51" t="str">
        <f t="shared" si="3"/>
        <v/>
      </c>
      <c r="AB16" s="34" t="str">
        <f t="shared" si="4"/>
        <v/>
      </c>
      <c r="AC16" s="51" t="str">
        <f t="shared" si="7"/>
        <v/>
      </c>
      <c r="AD16" s="58" t="str">
        <f t="shared" si="5"/>
        <v/>
      </c>
      <c r="AE16" s="61"/>
      <c r="AF16" s="61"/>
      <c r="AG16" s="60"/>
      <c r="AH16" s="62"/>
      <c r="AI16" s="62"/>
      <c r="AJ16" s="60"/>
      <c r="AK16" s="63"/>
      <c r="AL16" s="64"/>
      <c r="AM16" s="64"/>
      <c r="AN16" s="64"/>
      <c r="AO16" s="64"/>
      <c r="AP16" s="64"/>
      <c r="AQ16" s="64"/>
      <c r="AR16" s="64"/>
      <c r="AS16" s="65"/>
      <c r="AT16" s="64"/>
      <c r="AU16" s="64"/>
      <c r="AV16" s="64"/>
      <c r="AW16" s="66"/>
      <c r="AX16" s="19"/>
      <c r="AY16" s="19"/>
      <c r="AZ16" s="19"/>
      <c r="BA16" s="19"/>
      <c r="BB16" s="19"/>
      <c r="BC16" s="19"/>
      <c r="BD16" s="19"/>
      <c r="BE16" s="19"/>
      <c r="BF16" s="19"/>
      <c r="BG16" s="19"/>
      <c r="BH16" s="19"/>
      <c r="BI16" s="19"/>
      <c r="BJ16" s="19"/>
      <c r="BK16" s="19"/>
      <c r="BL16" s="19"/>
      <c r="BM16" s="19"/>
      <c r="BN16" s="19"/>
      <c r="BO16" s="19"/>
      <c r="BP16" s="19"/>
    </row>
    <row r="17" spans="1:68" ht="237.75" customHeight="1" x14ac:dyDescent="0.35">
      <c r="A17" s="299">
        <v>2</v>
      </c>
      <c r="B17" s="302" t="s">
        <v>137</v>
      </c>
      <c r="C17" s="302" t="s">
        <v>109</v>
      </c>
      <c r="D17" s="302" t="s">
        <v>138</v>
      </c>
      <c r="E17" s="302" t="s">
        <v>139</v>
      </c>
      <c r="F17" s="302" t="s">
        <v>140</v>
      </c>
      <c r="G17" s="303">
        <v>3</v>
      </c>
      <c r="H17" s="294" t="str">
        <f>IF(G17&lt;=0,"",IF(G17&lt;=2,"Muy Baja",IF(G17&lt;=24,"Baja",IF(G17&lt;=500,"Media",IF(G17&lt;=5000,"Alta","Muy Alta")))))</f>
        <v>Baja</v>
      </c>
      <c r="I17" s="297">
        <f>IF(H17="","",IF(H17="Muy Baja",0.2,IF(H17="Baja",0.4,IF(H17="Media",0.6,IF(H17="Alta",0.8,IF(H17="Muy Alta",1,))))))</f>
        <v>0.4</v>
      </c>
      <c r="J17" s="297" t="s">
        <v>141</v>
      </c>
      <c r="K17" s="297" t="str">
        <f>IF(J17='Tabla Impacto corrupción '!$B$5,'Tabla Impacto corrupción '!$C$5,IF(J17='Tabla Impacto corrupción '!$B$6,'Tabla Impacto corrupción '!$C$6,IF(J17='Tabla Impacto corrupción '!$B$7,'Tabla Impacto corrupción '!$C$7)))</f>
        <v>Entre 6 y 11 es MAYOR</v>
      </c>
      <c r="L17" s="294" t="str">
        <f>IF(J17='Tabla Impacto corrupción '!$B$5,"Moderado",IF(J17='Tabla Impacto corrupción '!$B$6,"Mayor",IF(J17='Tabla Impacto corrupción '!$B$7,"Catastrófico")))</f>
        <v>Mayor</v>
      </c>
      <c r="M17" s="297">
        <f>IF(L17="","",IF(L17="Leve",0.2,IF(L17="Menor",0.4,IF(L17="Moderado",0.6,IF(L17="Mayor",0.8,IF(L17="Catastrófico",1,))))))</f>
        <v>0.8</v>
      </c>
      <c r="N17" s="298"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7">
        <v>1</v>
      </c>
      <c r="P17" s="29" t="s">
        <v>142</v>
      </c>
      <c r="Q17" s="29" t="s">
        <v>115</v>
      </c>
      <c r="R17" s="28" t="str">
        <f t="shared" si="0"/>
        <v>Probabilidad</v>
      </c>
      <c r="S17" s="30" t="s">
        <v>116</v>
      </c>
      <c r="T17" s="30" t="s">
        <v>117</v>
      </c>
      <c r="U17" s="31" t="str">
        <f t="shared" si="1"/>
        <v>40%</v>
      </c>
      <c r="V17" s="30" t="s">
        <v>143</v>
      </c>
      <c r="W17" s="30" t="s">
        <v>119</v>
      </c>
      <c r="X17" s="30" t="s">
        <v>120</v>
      </c>
      <c r="Y17" s="32">
        <f>IFERROR(IF(R17="Probabilidad",(I17-(+I17*U17)),IF(R17="Impacto",I17,"")),"")</f>
        <v>0.24</v>
      </c>
      <c r="Z17" s="33" t="str">
        <f t="shared" si="2"/>
        <v>Baja</v>
      </c>
      <c r="AA17" s="31">
        <f t="shared" si="3"/>
        <v>0.24</v>
      </c>
      <c r="AB17" s="33" t="str">
        <f t="shared" si="4"/>
        <v>Mayor</v>
      </c>
      <c r="AC17" s="31">
        <f>IFERROR(IF(R17="Impacto",(M17-(+M17*U17)),IF(R17="Probabilidad",M17,"")),"")</f>
        <v>0.8</v>
      </c>
      <c r="AD17" s="33" t="str">
        <f t="shared" si="5"/>
        <v>Alto</v>
      </c>
      <c r="AE17" s="30" t="s">
        <v>121</v>
      </c>
      <c r="AF17" s="28"/>
      <c r="AG17" s="36"/>
      <c r="AH17" s="36"/>
      <c r="AI17" s="36"/>
      <c r="AJ17" s="28"/>
      <c r="AK17" s="37"/>
      <c r="AL17" s="67" t="s">
        <v>144</v>
      </c>
      <c r="AM17" s="68" t="s">
        <v>145</v>
      </c>
      <c r="AN17" s="69" t="s">
        <v>146</v>
      </c>
      <c r="AO17" s="70" t="s">
        <v>147</v>
      </c>
      <c r="AP17" s="69"/>
      <c r="AQ17" s="70"/>
      <c r="AR17" s="69"/>
      <c r="AS17" s="69"/>
      <c r="AT17" s="71"/>
      <c r="AU17" s="71"/>
      <c r="AV17" s="70"/>
      <c r="AW17" s="72"/>
      <c r="AX17" s="19"/>
      <c r="AY17" s="19"/>
      <c r="AZ17" s="19"/>
      <c r="BA17" s="19"/>
      <c r="BB17" s="19"/>
      <c r="BC17" s="19"/>
      <c r="BD17" s="19"/>
      <c r="BE17" s="19"/>
      <c r="BF17" s="19"/>
      <c r="BG17" s="19"/>
      <c r="BH17" s="19"/>
      <c r="BI17" s="19"/>
      <c r="BJ17" s="19"/>
      <c r="BK17" s="19"/>
      <c r="BL17" s="19"/>
      <c r="BM17" s="19"/>
      <c r="BN17" s="19"/>
      <c r="BO17" s="19"/>
      <c r="BP17" s="19"/>
    </row>
    <row r="18" spans="1:68" ht="125.25" customHeight="1" x14ac:dyDescent="0.35">
      <c r="A18" s="300"/>
      <c r="B18" s="295"/>
      <c r="C18" s="295"/>
      <c r="D18" s="295"/>
      <c r="E18" s="295"/>
      <c r="F18" s="295"/>
      <c r="G18" s="295"/>
      <c r="H18" s="295"/>
      <c r="I18" s="295"/>
      <c r="J18" s="295"/>
      <c r="K18" s="295"/>
      <c r="L18" s="295"/>
      <c r="M18" s="295"/>
      <c r="N18" s="295"/>
      <c r="O18" s="44">
        <v>2</v>
      </c>
      <c r="P18" s="29" t="s">
        <v>148</v>
      </c>
      <c r="Q18" s="29" t="s">
        <v>115</v>
      </c>
      <c r="R18" s="29" t="str">
        <f t="shared" si="0"/>
        <v>Probabilidad</v>
      </c>
      <c r="S18" s="45" t="s">
        <v>116</v>
      </c>
      <c r="T18" s="45" t="s">
        <v>117</v>
      </c>
      <c r="U18" s="35" t="str">
        <f t="shared" si="1"/>
        <v>40%</v>
      </c>
      <c r="V18" s="45" t="s">
        <v>143</v>
      </c>
      <c r="W18" s="45" t="s">
        <v>119</v>
      </c>
      <c r="X18" s="45" t="s">
        <v>120</v>
      </c>
      <c r="Y18" s="46">
        <f>IFERROR(IF(AND(R17="Probabilidad",R18="Probabilidad"),(AA17-(+AA17*U18)),IF(R18="Probabilidad",(I17-(+I17*U18)),IF(R18="Impacto",AA17,""))),"")</f>
        <v>0.14399999999999999</v>
      </c>
      <c r="Z18" s="34" t="str">
        <f t="shared" si="2"/>
        <v>Muy Baja</v>
      </c>
      <c r="AA18" s="35">
        <f t="shared" si="3"/>
        <v>0.14399999999999999</v>
      </c>
      <c r="AB18" s="34" t="str">
        <f t="shared" si="4"/>
        <v>Mayor</v>
      </c>
      <c r="AC18" s="35">
        <f>IFERROR(IF(AND(R17="Impacto",R18="Impacto"),(AC17-(+AC17*U18)),IF(R18="Impacto",($M$17-(+$M$17*U18)),IF(R18="Probabilidad",AC17,""))),"")</f>
        <v>0.8</v>
      </c>
      <c r="AD18" s="34" t="str">
        <f t="shared" si="5"/>
        <v>Alto</v>
      </c>
      <c r="AE18" s="45" t="s">
        <v>121</v>
      </c>
      <c r="AF18" s="29"/>
      <c r="AG18" s="29"/>
      <c r="AH18" s="47"/>
      <c r="AI18" s="48"/>
      <c r="AJ18" s="29"/>
      <c r="AK18" s="37"/>
      <c r="AL18" s="38" t="s">
        <v>149</v>
      </c>
      <c r="AM18" s="73" t="s">
        <v>150</v>
      </c>
      <c r="AN18" s="38" t="s">
        <v>128</v>
      </c>
      <c r="AO18" s="70" t="s">
        <v>151</v>
      </c>
      <c r="AP18" s="56"/>
      <c r="AQ18" s="56"/>
      <c r="AR18" s="40"/>
      <c r="AS18" s="74"/>
      <c r="AT18" s="56"/>
      <c r="AU18" s="56"/>
      <c r="AV18" s="56"/>
      <c r="AW18" s="43"/>
      <c r="AX18" s="19"/>
      <c r="AY18" s="19"/>
      <c r="AZ18" s="19"/>
      <c r="BA18" s="19"/>
      <c r="BB18" s="19"/>
      <c r="BC18" s="19"/>
      <c r="BD18" s="19"/>
      <c r="BE18" s="19"/>
      <c r="BF18" s="19"/>
      <c r="BG18" s="19"/>
      <c r="BH18" s="19"/>
      <c r="BI18" s="19"/>
      <c r="BJ18" s="19"/>
      <c r="BK18" s="19"/>
      <c r="BL18" s="19"/>
      <c r="BM18" s="19"/>
      <c r="BN18" s="19"/>
      <c r="BO18" s="19"/>
      <c r="BP18" s="19"/>
    </row>
    <row r="19" spans="1:68" ht="189.75" customHeight="1" x14ac:dyDescent="0.35">
      <c r="A19" s="300"/>
      <c r="B19" s="295"/>
      <c r="C19" s="295"/>
      <c r="D19" s="295"/>
      <c r="E19" s="295"/>
      <c r="F19" s="295"/>
      <c r="G19" s="295"/>
      <c r="H19" s="295"/>
      <c r="I19" s="295"/>
      <c r="J19" s="295"/>
      <c r="K19" s="295"/>
      <c r="L19" s="295"/>
      <c r="M19" s="295"/>
      <c r="N19" s="295"/>
      <c r="O19" s="44">
        <v>3</v>
      </c>
      <c r="P19" s="29" t="s">
        <v>152</v>
      </c>
      <c r="Q19" s="29" t="s">
        <v>153</v>
      </c>
      <c r="R19" s="29" t="str">
        <f t="shared" si="0"/>
        <v>Probabilidad</v>
      </c>
      <c r="S19" s="45" t="s">
        <v>116</v>
      </c>
      <c r="T19" s="45" t="s">
        <v>117</v>
      </c>
      <c r="U19" s="35" t="str">
        <f t="shared" si="1"/>
        <v>40%</v>
      </c>
      <c r="V19" s="45" t="s">
        <v>143</v>
      </c>
      <c r="W19" s="45" t="s">
        <v>132</v>
      </c>
      <c r="X19" s="45" t="s">
        <v>120</v>
      </c>
      <c r="Y19" s="46" t="str">
        <f>IFERROR(IF(AND(#REF!="Probabilidad",R19="Probabilidad"),(#REF!-(+#REF!*U19)),IF(AND(#REF!="Impacto",R19="Probabilidad"),(AA18-(+AA18*U19)),IF(R19="Impacto",#REF!,""))),"")</f>
        <v/>
      </c>
      <c r="Z19" s="34" t="str">
        <f t="shared" si="2"/>
        <v/>
      </c>
      <c r="AA19" s="35" t="str">
        <f t="shared" si="3"/>
        <v/>
      </c>
      <c r="AB19" s="34" t="str">
        <f t="shared" si="4"/>
        <v/>
      </c>
      <c r="AC19" s="35" t="str">
        <f>IFERROR(IF(AND(#REF!="Impacto",R19="Impacto"),(#REF!-(+#REF!*U19)),IF(AND(#REF!="Probabilidad",R19="Impacto"),(AC18-(+AC18*U19)),IF(R19="Probabilidad",#REF!,""))),"")</f>
        <v/>
      </c>
      <c r="AD19" s="34" t="str">
        <f t="shared" si="5"/>
        <v/>
      </c>
      <c r="AE19" s="45" t="s">
        <v>121</v>
      </c>
      <c r="AF19" s="45"/>
      <c r="AG19" s="29"/>
      <c r="AH19" s="47"/>
      <c r="AI19" s="47"/>
      <c r="AJ19" s="29"/>
      <c r="AK19" s="75"/>
      <c r="AL19" s="38" t="s">
        <v>154</v>
      </c>
      <c r="AM19" s="73" t="s">
        <v>155</v>
      </c>
      <c r="AN19" s="38" t="s">
        <v>156</v>
      </c>
      <c r="AO19" s="70" t="s">
        <v>157</v>
      </c>
      <c r="AP19" s="56"/>
      <c r="AQ19" s="56"/>
      <c r="AR19" s="40"/>
      <c r="AS19" s="40"/>
      <c r="AT19" s="56"/>
      <c r="AU19" s="56"/>
      <c r="AV19" s="56"/>
      <c r="AW19" s="43"/>
      <c r="AX19" s="19"/>
      <c r="AY19" s="19"/>
      <c r="AZ19" s="19"/>
      <c r="BA19" s="19"/>
      <c r="BB19" s="19"/>
      <c r="BC19" s="19"/>
      <c r="BD19" s="19"/>
      <c r="BE19" s="19"/>
      <c r="BF19" s="19"/>
      <c r="BG19" s="19"/>
      <c r="BH19" s="19"/>
      <c r="BI19" s="19"/>
      <c r="BJ19" s="19"/>
      <c r="BK19" s="19"/>
      <c r="BL19" s="19"/>
      <c r="BM19" s="19"/>
      <c r="BN19" s="19"/>
      <c r="BO19" s="19"/>
      <c r="BP19" s="19"/>
    </row>
    <row r="20" spans="1:68" ht="246" customHeight="1" x14ac:dyDescent="0.35">
      <c r="A20" s="300"/>
      <c r="B20" s="295"/>
      <c r="C20" s="295"/>
      <c r="D20" s="295"/>
      <c r="E20" s="295"/>
      <c r="F20" s="295"/>
      <c r="G20" s="295"/>
      <c r="H20" s="295"/>
      <c r="I20" s="295"/>
      <c r="J20" s="295"/>
      <c r="K20" s="295"/>
      <c r="L20" s="295"/>
      <c r="M20" s="295"/>
      <c r="N20" s="295"/>
      <c r="O20" s="44">
        <v>5</v>
      </c>
      <c r="P20" s="29"/>
      <c r="Q20" s="29"/>
      <c r="R20" s="44"/>
      <c r="S20" s="50"/>
      <c r="T20" s="50"/>
      <c r="U20" s="51" t="str">
        <f t="shared" si="1"/>
        <v/>
      </c>
      <c r="V20" s="50"/>
      <c r="W20" s="50"/>
      <c r="X20" s="50"/>
      <c r="Y20" s="52" t="str">
        <f>IFERROR(IF(AND(R19="Probabilidad",R20="Probabilidad"),(AA19-(+AA19*U20)),IF(AND(R19="Impacto",R20="Probabilidad"),(#REF!-(+#REF!*U20)),IF(R20="Impacto",AA19,""))),"")</f>
        <v/>
      </c>
      <c r="Z20" s="34" t="str">
        <f t="shared" si="2"/>
        <v/>
      </c>
      <c r="AA20" s="51" t="str">
        <f t="shared" si="3"/>
        <v/>
      </c>
      <c r="AB20" s="34" t="str">
        <f t="shared" si="4"/>
        <v/>
      </c>
      <c r="AC20" s="51" t="str">
        <f>IFERROR(IF(AND(R19="Impacto",R20="Impacto"),(AC19-(+AC19*U20)),IF(AND(R19="Probabilidad",R20="Impacto"),(#REF!-(+#REF!*U20)),IF(R20="Probabilidad",AC19,""))),"")</f>
        <v/>
      </c>
      <c r="AD20" s="53" t="str">
        <f t="shared" si="5"/>
        <v/>
      </c>
      <c r="AE20" s="50"/>
      <c r="AF20" s="50"/>
      <c r="AG20" s="29"/>
      <c r="AH20" s="54"/>
      <c r="AI20" s="54"/>
      <c r="AJ20" s="29"/>
      <c r="AK20" s="55"/>
      <c r="AL20" s="76"/>
      <c r="AM20" s="77"/>
      <c r="AN20" s="56"/>
      <c r="AO20" s="56"/>
      <c r="AP20" s="56"/>
      <c r="AQ20" s="56"/>
      <c r="AR20" s="56"/>
      <c r="AS20" s="57"/>
      <c r="AT20" s="56"/>
      <c r="AU20" s="56"/>
      <c r="AV20" s="56"/>
      <c r="AW20" s="43"/>
      <c r="AX20" s="19"/>
      <c r="AY20" s="19"/>
      <c r="AZ20" s="19"/>
      <c r="BA20" s="19"/>
      <c r="BB20" s="19"/>
      <c r="BC20" s="19"/>
      <c r="BD20" s="19"/>
      <c r="BE20" s="19"/>
      <c r="BF20" s="19"/>
      <c r="BG20" s="19"/>
      <c r="BH20" s="19"/>
      <c r="BI20" s="19"/>
      <c r="BJ20" s="19"/>
      <c r="BK20" s="19"/>
      <c r="BL20" s="19"/>
      <c r="BM20" s="19"/>
      <c r="BN20" s="19"/>
      <c r="BO20" s="19"/>
      <c r="BP20" s="19"/>
    </row>
    <row r="21" spans="1:68" ht="39" customHeight="1" x14ac:dyDescent="0.35">
      <c r="A21" s="300"/>
      <c r="B21" s="295"/>
      <c r="C21" s="295"/>
      <c r="D21" s="295"/>
      <c r="E21" s="295"/>
      <c r="F21" s="295"/>
      <c r="G21" s="295"/>
      <c r="H21" s="295"/>
      <c r="I21" s="295"/>
      <c r="J21" s="295"/>
      <c r="K21" s="295"/>
      <c r="L21" s="295"/>
      <c r="M21" s="295"/>
      <c r="N21" s="295"/>
      <c r="O21" s="44">
        <v>6</v>
      </c>
      <c r="P21" s="29"/>
      <c r="Q21" s="29"/>
      <c r="R21" s="44" t="str">
        <f t="shared" ref="R21:R38" si="8">IF(OR(S21="Preventivo",S21="Detectivo"),"Probabilidad",IF(S21="Correctivo","Impacto",""))</f>
        <v/>
      </c>
      <c r="S21" s="50"/>
      <c r="T21" s="50"/>
      <c r="U21" s="51" t="str">
        <f t="shared" si="1"/>
        <v/>
      </c>
      <c r="V21" s="50"/>
      <c r="W21" s="50"/>
      <c r="X21" s="50"/>
      <c r="Y21" s="52" t="str">
        <f t="shared" ref="Y21:Y25" si="9">IFERROR(IF(AND(R20="Probabilidad",R21="Probabilidad"),(AA20-(+AA20*U21)),IF(AND(R20="Impacto",R21="Probabilidad"),(AA19-(+AA19*U21)),IF(R21="Impacto",AA20,""))),"")</f>
        <v/>
      </c>
      <c r="Z21" s="34" t="str">
        <f t="shared" si="2"/>
        <v/>
      </c>
      <c r="AA21" s="51" t="str">
        <f t="shared" si="3"/>
        <v/>
      </c>
      <c r="AB21" s="34" t="str">
        <f t="shared" si="4"/>
        <v/>
      </c>
      <c r="AC21" s="51" t="str">
        <f t="shared" ref="AC21:AC25" si="10">IFERROR(IF(AND(R20="Impacto",R21="Impacto"),(AC20-(+AC20*U21)),IF(AND(R20="Probabilidad",R21="Impacto"),(AC19-(+AC19*U21)),IF(R21="Probabilidad",AC20,""))),"")</f>
        <v/>
      </c>
      <c r="AD21" s="53" t="str">
        <f t="shared" si="5"/>
        <v/>
      </c>
      <c r="AE21" s="50"/>
      <c r="AF21" s="50"/>
      <c r="AG21" s="29"/>
      <c r="AH21" s="54"/>
      <c r="AI21" s="54"/>
      <c r="AJ21" s="29"/>
      <c r="AK21" s="55"/>
      <c r="AL21" s="56"/>
      <c r="AM21" s="56"/>
      <c r="AN21" s="56"/>
      <c r="AO21" s="56"/>
      <c r="AP21" s="56"/>
      <c r="AQ21" s="56"/>
      <c r="AR21" s="56"/>
      <c r="AS21" s="57"/>
      <c r="AT21" s="56"/>
      <c r="AU21" s="56"/>
      <c r="AV21" s="56"/>
      <c r="AW21" s="43"/>
      <c r="AX21" s="19"/>
      <c r="AY21" s="19"/>
      <c r="AZ21" s="19"/>
      <c r="BA21" s="19"/>
      <c r="BB21" s="19"/>
      <c r="BC21" s="19"/>
      <c r="BD21" s="19"/>
      <c r="BE21" s="19"/>
      <c r="BF21" s="19"/>
      <c r="BG21" s="19"/>
      <c r="BH21" s="19"/>
      <c r="BI21" s="19"/>
      <c r="BJ21" s="19"/>
      <c r="BK21" s="19"/>
      <c r="BL21" s="19"/>
      <c r="BM21" s="19"/>
      <c r="BN21" s="19"/>
      <c r="BO21" s="19"/>
      <c r="BP21" s="19"/>
    </row>
    <row r="22" spans="1:68" ht="39" customHeight="1" x14ac:dyDescent="0.35">
      <c r="A22" s="300"/>
      <c r="B22" s="295"/>
      <c r="C22" s="295"/>
      <c r="D22" s="295"/>
      <c r="E22" s="295"/>
      <c r="F22" s="295"/>
      <c r="G22" s="295"/>
      <c r="H22" s="295"/>
      <c r="I22" s="295"/>
      <c r="J22" s="295"/>
      <c r="K22" s="295"/>
      <c r="L22" s="295"/>
      <c r="M22" s="295"/>
      <c r="N22" s="295"/>
      <c r="O22" s="44">
        <v>7</v>
      </c>
      <c r="P22" s="29"/>
      <c r="Q22" s="29"/>
      <c r="R22" s="44" t="str">
        <f t="shared" si="8"/>
        <v/>
      </c>
      <c r="S22" s="50"/>
      <c r="T22" s="50"/>
      <c r="U22" s="51" t="str">
        <f t="shared" si="1"/>
        <v/>
      </c>
      <c r="V22" s="50"/>
      <c r="W22" s="50"/>
      <c r="X22" s="50"/>
      <c r="Y22" s="52" t="str">
        <f t="shared" si="9"/>
        <v/>
      </c>
      <c r="Z22" s="34" t="str">
        <f t="shared" si="2"/>
        <v/>
      </c>
      <c r="AA22" s="51" t="str">
        <f t="shared" si="3"/>
        <v/>
      </c>
      <c r="AB22" s="34" t="str">
        <f t="shared" si="4"/>
        <v/>
      </c>
      <c r="AC22" s="51" t="str">
        <f t="shared" si="10"/>
        <v/>
      </c>
      <c r="AD22" s="53" t="str">
        <f t="shared" si="5"/>
        <v/>
      </c>
      <c r="AE22" s="50"/>
      <c r="AF22" s="50"/>
      <c r="AG22" s="29"/>
      <c r="AH22" s="54"/>
      <c r="AI22" s="54"/>
      <c r="AJ22" s="29"/>
      <c r="AK22" s="55"/>
      <c r="AL22" s="56"/>
      <c r="AM22" s="56"/>
      <c r="AN22" s="56"/>
      <c r="AO22" s="56"/>
      <c r="AP22" s="56"/>
      <c r="AQ22" s="56"/>
      <c r="AR22" s="56"/>
      <c r="AS22" s="57"/>
      <c r="AT22" s="56"/>
      <c r="AU22" s="56"/>
      <c r="AV22" s="56"/>
      <c r="AW22" s="43"/>
      <c r="AX22" s="19"/>
      <c r="AY22" s="19"/>
      <c r="AZ22" s="19"/>
      <c r="BA22" s="19"/>
      <c r="BB22" s="19"/>
      <c r="BC22" s="19"/>
      <c r="BD22" s="19"/>
      <c r="BE22" s="19"/>
      <c r="BF22" s="19"/>
      <c r="BG22" s="19"/>
      <c r="BH22" s="19"/>
      <c r="BI22" s="19"/>
      <c r="BJ22" s="19"/>
      <c r="BK22" s="19"/>
      <c r="BL22" s="19"/>
      <c r="BM22" s="19"/>
      <c r="BN22" s="19"/>
      <c r="BO22" s="19"/>
      <c r="BP22" s="19"/>
    </row>
    <row r="23" spans="1:68" ht="39" customHeight="1" x14ac:dyDescent="0.35">
      <c r="A23" s="300"/>
      <c r="B23" s="295"/>
      <c r="C23" s="295"/>
      <c r="D23" s="295"/>
      <c r="E23" s="295"/>
      <c r="F23" s="295"/>
      <c r="G23" s="295"/>
      <c r="H23" s="295"/>
      <c r="I23" s="295"/>
      <c r="J23" s="295"/>
      <c r="K23" s="295"/>
      <c r="L23" s="295"/>
      <c r="M23" s="295"/>
      <c r="N23" s="295"/>
      <c r="O23" s="44">
        <v>8</v>
      </c>
      <c r="P23" s="29"/>
      <c r="Q23" s="29"/>
      <c r="R23" s="44" t="str">
        <f t="shared" si="8"/>
        <v/>
      </c>
      <c r="S23" s="50"/>
      <c r="T23" s="50"/>
      <c r="U23" s="51" t="str">
        <f t="shared" si="1"/>
        <v/>
      </c>
      <c r="V23" s="50"/>
      <c r="W23" s="50"/>
      <c r="X23" s="50"/>
      <c r="Y23" s="52" t="str">
        <f t="shared" si="9"/>
        <v/>
      </c>
      <c r="Z23" s="34" t="str">
        <f t="shared" si="2"/>
        <v/>
      </c>
      <c r="AA23" s="51" t="str">
        <f t="shared" si="3"/>
        <v/>
      </c>
      <c r="AB23" s="34" t="str">
        <f t="shared" si="4"/>
        <v/>
      </c>
      <c r="AC23" s="51" t="str">
        <f t="shared" si="10"/>
        <v/>
      </c>
      <c r="AD23" s="53" t="str">
        <f t="shared" si="5"/>
        <v/>
      </c>
      <c r="AE23" s="50"/>
      <c r="AF23" s="50"/>
      <c r="AG23" s="29"/>
      <c r="AH23" s="54"/>
      <c r="AI23" s="54"/>
      <c r="AJ23" s="29"/>
      <c r="AK23" s="55"/>
      <c r="AL23" s="56"/>
      <c r="AM23" s="56"/>
      <c r="AN23" s="56"/>
      <c r="AO23" s="56"/>
      <c r="AP23" s="56"/>
      <c r="AQ23" s="56"/>
      <c r="AR23" s="56"/>
      <c r="AS23" s="57"/>
      <c r="AT23" s="56"/>
      <c r="AU23" s="56"/>
      <c r="AV23" s="56"/>
      <c r="AW23" s="43"/>
      <c r="AX23" s="19"/>
      <c r="AY23" s="19"/>
      <c r="AZ23" s="19"/>
      <c r="BA23" s="19"/>
      <c r="BB23" s="19"/>
      <c r="BC23" s="19"/>
      <c r="BD23" s="19"/>
      <c r="BE23" s="19"/>
      <c r="BF23" s="19"/>
      <c r="BG23" s="19"/>
      <c r="BH23" s="19"/>
      <c r="BI23" s="19"/>
      <c r="BJ23" s="19"/>
      <c r="BK23" s="19"/>
      <c r="BL23" s="19"/>
      <c r="BM23" s="19"/>
      <c r="BN23" s="19"/>
      <c r="BO23" s="19"/>
      <c r="BP23" s="19"/>
    </row>
    <row r="24" spans="1:68" ht="39" customHeight="1" x14ac:dyDescent="0.35">
      <c r="A24" s="300"/>
      <c r="B24" s="295"/>
      <c r="C24" s="295"/>
      <c r="D24" s="295"/>
      <c r="E24" s="295"/>
      <c r="F24" s="295"/>
      <c r="G24" s="295"/>
      <c r="H24" s="295"/>
      <c r="I24" s="295"/>
      <c r="J24" s="295"/>
      <c r="K24" s="295"/>
      <c r="L24" s="295"/>
      <c r="M24" s="295"/>
      <c r="N24" s="295"/>
      <c r="O24" s="44">
        <v>9</v>
      </c>
      <c r="P24" s="29"/>
      <c r="Q24" s="29"/>
      <c r="R24" s="44" t="str">
        <f t="shared" si="8"/>
        <v/>
      </c>
      <c r="S24" s="50"/>
      <c r="T24" s="50"/>
      <c r="U24" s="51" t="str">
        <f t="shared" si="1"/>
        <v/>
      </c>
      <c r="V24" s="50"/>
      <c r="W24" s="50"/>
      <c r="X24" s="50"/>
      <c r="Y24" s="52" t="str">
        <f t="shared" si="9"/>
        <v/>
      </c>
      <c r="Z24" s="34" t="str">
        <f t="shared" si="2"/>
        <v/>
      </c>
      <c r="AA24" s="51" t="str">
        <f t="shared" si="3"/>
        <v/>
      </c>
      <c r="AB24" s="34" t="str">
        <f t="shared" si="4"/>
        <v/>
      </c>
      <c r="AC24" s="51" t="str">
        <f t="shared" si="10"/>
        <v/>
      </c>
      <c r="AD24" s="53" t="str">
        <f t="shared" si="5"/>
        <v/>
      </c>
      <c r="AE24" s="50"/>
      <c r="AF24" s="50"/>
      <c r="AG24" s="29"/>
      <c r="AH24" s="54"/>
      <c r="AI24" s="54"/>
      <c r="AJ24" s="29"/>
      <c r="AK24" s="55"/>
      <c r="AL24" s="38"/>
      <c r="AM24" s="56"/>
      <c r="AN24" s="56"/>
      <c r="AO24" s="56"/>
      <c r="AP24" s="56"/>
      <c r="AQ24" s="56"/>
      <c r="AR24" s="56"/>
      <c r="AS24" s="57"/>
      <c r="AT24" s="56"/>
      <c r="AU24" s="56"/>
      <c r="AV24" s="56"/>
      <c r="AW24" s="43"/>
      <c r="AX24" s="19"/>
      <c r="AY24" s="19"/>
      <c r="AZ24" s="19"/>
      <c r="BA24" s="19"/>
      <c r="BB24" s="19"/>
      <c r="BC24" s="19"/>
      <c r="BD24" s="19"/>
      <c r="BE24" s="19"/>
      <c r="BF24" s="19"/>
      <c r="BG24" s="19"/>
      <c r="BH24" s="19"/>
      <c r="BI24" s="19"/>
      <c r="BJ24" s="19"/>
      <c r="BK24" s="19"/>
      <c r="BL24" s="19"/>
      <c r="BM24" s="19"/>
      <c r="BN24" s="19"/>
      <c r="BO24" s="19"/>
      <c r="BP24" s="19"/>
    </row>
    <row r="25" spans="1:68" ht="39" customHeight="1" x14ac:dyDescent="0.35">
      <c r="A25" s="301"/>
      <c r="B25" s="296"/>
      <c r="C25" s="296"/>
      <c r="D25" s="296"/>
      <c r="E25" s="296"/>
      <c r="F25" s="296"/>
      <c r="G25" s="296"/>
      <c r="H25" s="296"/>
      <c r="I25" s="296"/>
      <c r="J25" s="296"/>
      <c r="K25" s="296"/>
      <c r="L25" s="296"/>
      <c r="M25" s="296"/>
      <c r="N25" s="296"/>
      <c r="O25" s="59">
        <v>10</v>
      </c>
      <c r="P25" s="60"/>
      <c r="Q25" s="60"/>
      <c r="R25" s="44" t="str">
        <f t="shared" si="8"/>
        <v/>
      </c>
      <c r="S25" s="61"/>
      <c r="T25" s="61"/>
      <c r="U25" s="51" t="str">
        <f t="shared" si="1"/>
        <v/>
      </c>
      <c r="V25" s="61"/>
      <c r="W25" s="61"/>
      <c r="X25" s="61"/>
      <c r="Y25" s="52" t="str">
        <f t="shared" si="9"/>
        <v/>
      </c>
      <c r="Z25" s="34" t="str">
        <f t="shared" si="2"/>
        <v/>
      </c>
      <c r="AA25" s="51" t="str">
        <f t="shared" si="3"/>
        <v/>
      </c>
      <c r="AB25" s="34" t="str">
        <f t="shared" si="4"/>
        <v/>
      </c>
      <c r="AC25" s="51" t="str">
        <f t="shared" si="10"/>
        <v/>
      </c>
      <c r="AD25" s="53" t="str">
        <f t="shared" si="5"/>
        <v/>
      </c>
      <c r="AE25" s="61"/>
      <c r="AF25" s="61"/>
      <c r="AG25" s="60"/>
      <c r="AH25" s="62"/>
      <c r="AI25" s="62"/>
      <c r="AJ25" s="60"/>
      <c r="AK25" s="63"/>
      <c r="AL25" s="78"/>
      <c r="AM25" s="64"/>
      <c r="AN25" s="64"/>
      <c r="AO25" s="64"/>
      <c r="AP25" s="64"/>
      <c r="AQ25" s="64"/>
      <c r="AR25" s="64"/>
      <c r="AS25" s="65"/>
      <c r="AT25" s="64"/>
      <c r="AU25" s="64"/>
      <c r="AV25" s="64"/>
      <c r="AW25" s="66"/>
      <c r="AX25" s="19"/>
      <c r="AY25" s="19"/>
      <c r="AZ25" s="19"/>
      <c r="BA25" s="19"/>
      <c r="BB25" s="19"/>
      <c r="BC25" s="19"/>
      <c r="BD25" s="19"/>
      <c r="BE25" s="19"/>
      <c r="BF25" s="19"/>
      <c r="BG25" s="19"/>
      <c r="BH25" s="19"/>
      <c r="BI25" s="19"/>
      <c r="BJ25" s="19"/>
      <c r="BK25" s="19"/>
      <c r="BL25" s="19"/>
      <c r="BM25" s="19"/>
      <c r="BN25" s="19"/>
      <c r="BO25" s="19"/>
      <c r="BP25" s="19"/>
    </row>
    <row r="26" spans="1:68" ht="225" customHeight="1" x14ac:dyDescent="0.35">
      <c r="A26" s="299">
        <v>3</v>
      </c>
      <c r="B26" s="304" t="s">
        <v>158</v>
      </c>
      <c r="C26" s="302" t="s">
        <v>109</v>
      </c>
      <c r="D26" s="302" t="s">
        <v>159</v>
      </c>
      <c r="E26" s="302" t="s">
        <v>160</v>
      </c>
      <c r="F26" s="302" t="s">
        <v>161</v>
      </c>
      <c r="G26" s="303">
        <v>300</v>
      </c>
      <c r="H26" s="294" t="str">
        <f>IF(G26&lt;=0,"",IF(G26&lt;=2,"Muy Baja",IF(G26&lt;=24,"Baja",IF(G26&lt;=500,"Media",IF(G26&lt;=5000,"Alta","Muy Alta")))))</f>
        <v>Media</v>
      </c>
      <c r="I26" s="297">
        <f>IF(H26="","",IF(H26="Muy Baja",0.2,IF(H26="Baja",0.4,IF(H26="Media",0.6,IF(H26="Alta",0.8,IF(H26="Muy Alta",1,))))))</f>
        <v>0.6</v>
      </c>
      <c r="J26" s="297" t="s">
        <v>162</v>
      </c>
      <c r="K26" s="297" t="str">
        <f>IF(J26='Tabla Impacto corrupción '!$B$5,'Tabla Impacto corrupción '!$C$5,IF(J26='Tabla Impacto corrupción '!$B$6,'Tabla Impacto corrupción '!$C$6,IF(J26='Tabla Impacto corrupción '!$B$7,'Tabla Impacto corrupción '!$C$7)))</f>
        <v xml:space="preserve">Entre 12 y 19 CATASTRÓFICO </v>
      </c>
      <c r="L26" s="294" t="str">
        <f>IF(J26='Tabla Impacto corrupción '!$B$5,"Moderado",IF(J26='Tabla Impacto corrupción '!$B$6,"Mayor",IF(J26='Tabla Impacto corrupción '!$B$7,"Catastrófico")))</f>
        <v>Catastrófico</v>
      </c>
      <c r="M26" s="297">
        <f>IF(L26="","",IF(L26="Leve",0.2,IF(L26="Menor",0.4,IF(L26="Moderado",0.6,IF(L26="Mayor",0.8,IF(L26="Catastrófico",1,))))))</f>
        <v>1</v>
      </c>
      <c r="N26" s="29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Extremo</v>
      </c>
      <c r="O26" s="27">
        <v>1</v>
      </c>
      <c r="P26" s="28" t="s">
        <v>163</v>
      </c>
      <c r="Q26" s="29" t="s">
        <v>131</v>
      </c>
      <c r="R26" s="28" t="str">
        <f t="shared" si="8"/>
        <v>Probabilidad</v>
      </c>
      <c r="S26" s="30" t="s">
        <v>116</v>
      </c>
      <c r="T26" s="30" t="s">
        <v>117</v>
      </c>
      <c r="U26" s="31" t="str">
        <f t="shared" si="1"/>
        <v>40%</v>
      </c>
      <c r="V26" s="30" t="s">
        <v>118</v>
      </c>
      <c r="W26" s="30" t="s">
        <v>132</v>
      </c>
      <c r="X26" s="30" t="s">
        <v>164</v>
      </c>
      <c r="Y26" s="32">
        <f>IFERROR(IF(R26="Probabilidad",(I26-(+I26*U26)),IF(R26="Impacto",I26,"")),"")</f>
        <v>0.36</v>
      </c>
      <c r="Z26" s="33" t="str">
        <f t="shared" si="2"/>
        <v>Baja</v>
      </c>
      <c r="AA26" s="31">
        <f t="shared" si="3"/>
        <v>0.36</v>
      </c>
      <c r="AB26" s="33" t="str">
        <f t="shared" si="4"/>
        <v>Catastrófico</v>
      </c>
      <c r="AC26" s="31">
        <f>IFERROR(IF(R26="Impacto",(M26-(+M26*U26)),IF(R26="Probabilidad",M26,"")),"")</f>
        <v>1</v>
      </c>
      <c r="AD26" s="33" t="str">
        <f t="shared" si="5"/>
        <v>Extremo</v>
      </c>
      <c r="AE26" s="30" t="s">
        <v>121</v>
      </c>
      <c r="AF26" s="29"/>
      <c r="AG26" s="29"/>
      <c r="AH26" s="29"/>
      <c r="AI26" s="36"/>
      <c r="AJ26" s="28"/>
      <c r="AK26" s="37"/>
      <c r="AL26" s="67" t="s">
        <v>165</v>
      </c>
      <c r="AM26" s="68" t="s">
        <v>166</v>
      </c>
      <c r="AN26" s="70" t="s">
        <v>167</v>
      </c>
      <c r="AO26" s="70" t="s">
        <v>168</v>
      </c>
      <c r="AP26" s="69"/>
      <c r="AQ26" s="70"/>
      <c r="AR26" s="69"/>
      <c r="AS26" s="69"/>
      <c r="AT26" s="71"/>
      <c r="AU26" s="71"/>
      <c r="AV26" s="70"/>
      <c r="AW26" s="72"/>
      <c r="AX26" s="19"/>
      <c r="AY26" s="19"/>
      <c r="AZ26" s="19"/>
      <c r="BA26" s="19"/>
      <c r="BB26" s="19"/>
      <c r="BC26" s="19"/>
      <c r="BD26" s="19"/>
      <c r="BE26" s="19"/>
      <c r="BF26" s="19"/>
      <c r="BG26" s="19"/>
      <c r="BH26" s="19"/>
      <c r="BI26" s="19"/>
      <c r="BJ26" s="19"/>
      <c r="BK26" s="19"/>
      <c r="BL26" s="19"/>
      <c r="BM26" s="19"/>
      <c r="BN26" s="19"/>
      <c r="BO26" s="19"/>
      <c r="BP26" s="19"/>
    </row>
    <row r="27" spans="1:68" ht="148.5" customHeight="1" x14ac:dyDescent="0.35">
      <c r="A27" s="300"/>
      <c r="B27" s="295"/>
      <c r="C27" s="295"/>
      <c r="D27" s="295"/>
      <c r="E27" s="295"/>
      <c r="F27" s="295"/>
      <c r="G27" s="295"/>
      <c r="H27" s="295"/>
      <c r="I27" s="295"/>
      <c r="J27" s="295"/>
      <c r="K27" s="295"/>
      <c r="L27" s="295"/>
      <c r="M27" s="295"/>
      <c r="N27" s="295"/>
      <c r="O27" s="44">
        <v>2</v>
      </c>
      <c r="P27" s="29" t="s">
        <v>169</v>
      </c>
      <c r="Q27" s="29" t="s">
        <v>170</v>
      </c>
      <c r="R27" s="29" t="str">
        <f t="shared" si="8"/>
        <v>Probabilidad</v>
      </c>
      <c r="S27" s="45" t="s">
        <v>116</v>
      </c>
      <c r="T27" s="45" t="s">
        <v>117</v>
      </c>
      <c r="U27" s="35" t="str">
        <f t="shared" si="1"/>
        <v>40%</v>
      </c>
      <c r="V27" s="45" t="s">
        <v>143</v>
      </c>
      <c r="W27" s="45" t="s">
        <v>119</v>
      </c>
      <c r="X27" s="45" t="s">
        <v>120</v>
      </c>
      <c r="Y27" s="46">
        <f>IFERROR(IF(AND(R26="Probabilidad",R27="Probabilidad"),(AA26-(+AA26*U27)),IF(R27="Probabilidad",(I26-(+I26*U27)),IF(R27="Impacto",AA26,""))),"")</f>
        <v>0.216</v>
      </c>
      <c r="Z27" s="34" t="str">
        <f t="shared" si="2"/>
        <v>Baja</v>
      </c>
      <c r="AA27" s="35">
        <f t="shared" si="3"/>
        <v>0.216</v>
      </c>
      <c r="AB27" s="34" t="str">
        <f t="shared" si="4"/>
        <v>Catastrófico</v>
      </c>
      <c r="AC27" s="35">
        <f>IFERROR(IF(AND(R26="Impacto",R27="Impacto"),(AC26-(+AC26*U27)),IF(R27="Impacto",($M$26-(+$M$26*U27)),IF(R27="Probabilidad",AC26,""))),"")</f>
        <v>1</v>
      </c>
      <c r="AD27" s="34" t="str">
        <f t="shared" si="5"/>
        <v>Extremo</v>
      </c>
      <c r="AE27" s="45" t="s">
        <v>121</v>
      </c>
      <c r="AF27" s="29"/>
      <c r="AG27" s="29"/>
      <c r="AH27" s="29"/>
      <c r="AI27" s="47"/>
      <c r="AJ27" s="29"/>
      <c r="AK27" s="37"/>
      <c r="AL27" s="38" t="s">
        <v>171</v>
      </c>
      <c r="AM27" s="39" t="s">
        <v>172</v>
      </c>
      <c r="AN27" s="38" t="s">
        <v>173</v>
      </c>
      <c r="AO27" s="70" t="s">
        <v>174</v>
      </c>
      <c r="AP27" s="56"/>
      <c r="AQ27" s="56"/>
      <c r="AR27" s="40"/>
      <c r="AS27" s="74"/>
      <c r="AT27" s="56"/>
      <c r="AU27" s="56"/>
      <c r="AV27" s="56"/>
      <c r="AW27" s="43"/>
      <c r="AX27" s="19"/>
      <c r="AY27" s="19"/>
      <c r="AZ27" s="19"/>
      <c r="BA27" s="19"/>
      <c r="BB27" s="19"/>
      <c r="BC27" s="19"/>
      <c r="BD27" s="19"/>
      <c r="BE27" s="19"/>
      <c r="BF27" s="19"/>
      <c r="BG27" s="19"/>
      <c r="BH27" s="19"/>
      <c r="BI27" s="19"/>
      <c r="BJ27" s="19"/>
      <c r="BK27" s="19"/>
      <c r="BL27" s="19"/>
      <c r="BM27" s="19"/>
      <c r="BN27" s="19"/>
      <c r="BO27" s="19"/>
      <c r="BP27" s="19"/>
    </row>
    <row r="28" spans="1:68" ht="225.75" customHeight="1" x14ac:dyDescent="0.35">
      <c r="A28" s="300"/>
      <c r="B28" s="295"/>
      <c r="C28" s="295"/>
      <c r="D28" s="295"/>
      <c r="E28" s="295"/>
      <c r="F28" s="295"/>
      <c r="G28" s="295"/>
      <c r="H28" s="295"/>
      <c r="I28" s="295"/>
      <c r="J28" s="295"/>
      <c r="K28" s="295"/>
      <c r="L28" s="295"/>
      <c r="M28" s="295"/>
      <c r="N28" s="295"/>
      <c r="O28" s="44">
        <v>3</v>
      </c>
      <c r="P28" s="29" t="s">
        <v>175</v>
      </c>
      <c r="Q28" s="29" t="s">
        <v>131</v>
      </c>
      <c r="R28" s="29" t="str">
        <f t="shared" si="8"/>
        <v>Probabilidad</v>
      </c>
      <c r="S28" s="45" t="s">
        <v>116</v>
      </c>
      <c r="T28" s="45" t="s">
        <v>117</v>
      </c>
      <c r="U28" s="35" t="str">
        <f t="shared" si="1"/>
        <v>40%</v>
      </c>
      <c r="V28" s="45" t="s">
        <v>143</v>
      </c>
      <c r="W28" s="45" t="s">
        <v>132</v>
      </c>
      <c r="X28" s="45" t="s">
        <v>120</v>
      </c>
      <c r="Y28" s="46">
        <f t="shared" ref="Y28:Y35" si="11">IFERROR(IF(AND(R27="Probabilidad",R28="Probabilidad"),(AA27-(+AA27*U28)),IF(AND(R27="Impacto",R28="Probabilidad"),(AA26-(+AA26*U28)),IF(R28="Impacto",AA27,""))),"")</f>
        <v>0.12959999999999999</v>
      </c>
      <c r="Z28" s="34" t="str">
        <f t="shared" si="2"/>
        <v>Muy Baja</v>
      </c>
      <c r="AA28" s="35">
        <f t="shared" si="3"/>
        <v>0.12959999999999999</v>
      </c>
      <c r="AB28" s="34" t="str">
        <f t="shared" si="4"/>
        <v>Catastrófico</v>
      </c>
      <c r="AC28" s="35">
        <f t="shared" ref="AC28:AC35" si="12">IFERROR(IF(AND(R27="Impacto",R28="Impacto"),(AC27-(+AC27*U28)),IF(AND(R27="Probabilidad",R28="Impacto"),(AC26-(+AC26*U28)),IF(R28="Probabilidad",AC27,""))),"")</f>
        <v>1</v>
      </c>
      <c r="AD28" s="34" t="str">
        <f t="shared" si="5"/>
        <v>Extremo</v>
      </c>
      <c r="AE28" s="45" t="s">
        <v>121</v>
      </c>
      <c r="AF28" s="79"/>
      <c r="AG28" s="29"/>
      <c r="AH28" s="47"/>
      <c r="AI28" s="47"/>
      <c r="AJ28" s="29"/>
      <c r="AK28" s="75"/>
      <c r="AL28" s="38" t="s">
        <v>176</v>
      </c>
      <c r="AM28" s="39" t="s">
        <v>177</v>
      </c>
      <c r="AN28" s="38" t="s">
        <v>178</v>
      </c>
      <c r="AO28" s="70" t="s">
        <v>179</v>
      </c>
      <c r="AP28" s="56"/>
      <c r="AQ28" s="56"/>
      <c r="AR28" s="40"/>
      <c r="AS28" s="40"/>
      <c r="AT28" s="56"/>
      <c r="AU28" s="56"/>
      <c r="AV28" s="56"/>
      <c r="AW28" s="43"/>
      <c r="AX28" s="19"/>
      <c r="AY28" s="19"/>
      <c r="AZ28" s="19"/>
      <c r="BA28" s="19"/>
      <c r="BB28" s="19"/>
      <c r="BC28" s="19"/>
      <c r="BD28" s="19"/>
      <c r="BE28" s="19"/>
      <c r="BF28" s="19"/>
      <c r="BG28" s="19"/>
      <c r="BH28" s="19"/>
      <c r="BI28" s="19"/>
      <c r="BJ28" s="19"/>
      <c r="BK28" s="19"/>
      <c r="BL28" s="19"/>
      <c r="BM28" s="19"/>
      <c r="BN28" s="19"/>
      <c r="BO28" s="19"/>
      <c r="BP28" s="19"/>
    </row>
    <row r="29" spans="1:68" ht="70.5" customHeight="1" x14ac:dyDescent="0.35">
      <c r="A29" s="300"/>
      <c r="B29" s="295"/>
      <c r="C29" s="295"/>
      <c r="D29" s="295"/>
      <c r="E29" s="295"/>
      <c r="F29" s="295"/>
      <c r="G29" s="295"/>
      <c r="H29" s="295"/>
      <c r="I29" s="295"/>
      <c r="J29" s="295"/>
      <c r="K29" s="295"/>
      <c r="L29" s="295"/>
      <c r="M29" s="295"/>
      <c r="N29" s="295"/>
      <c r="O29" s="44">
        <v>4</v>
      </c>
      <c r="P29" s="29" t="s">
        <v>180</v>
      </c>
      <c r="Q29" s="29" t="s">
        <v>115</v>
      </c>
      <c r="R29" s="29" t="str">
        <f t="shared" si="8"/>
        <v>Probabilidad</v>
      </c>
      <c r="S29" s="45" t="s">
        <v>116</v>
      </c>
      <c r="T29" s="45" t="s">
        <v>117</v>
      </c>
      <c r="U29" s="35" t="str">
        <f t="shared" si="1"/>
        <v>40%</v>
      </c>
      <c r="V29" s="45" t="s">
        <v>143</v>
      </c>
      <c r="W29" s="45" t="s">
        <v>132</v>
      </c>
      <c r="X29" s="45" t="s">
        <v>120</v>
      </c>
      <c r="Y29" s="46">
        <f t="shared" si="11"/>
        <v>7.7759999999999996E-2</v>
      </c>
      <c r="Z29" s="34" t="str">
        <f t="shared" si="2"/>
        <v>Muy Baja</v>
      </c>
      <c r="AA29" s="35">
        <f t="shared" si="3"/>
        <v>7.7759999999999996E-2</v>
      </c>
      <c r="AB29" s="34" t="str">
        <f t="shared" si="4"/>
        <v>Catastrófico</v>
      </c>
      <c r="AC29" s="35">
        <f t="shared" si="12"/>
        <v>1</v>
      </c>
      <c r="AD29" s="34" t="str">
        <f t="shared" si="5"/>
        <v>Extremo</v>
      </c>
      <c r="AE29" s="45" t="s">
        <v>121</v>
      </c>
      <c r="AF29" s="45"/>
      <c r="AG29" s="29"/>
      <c r="AH29" s="47"/>
      <c r="AI29" s="47"/>
      <c r="AJ29" s="29"/>
      <c r="AK29" s="75"/>
      <c r="AL29" s="42" t="s">
        <v>181</v>
      </c>
      <c r="AM29" s="42"/>
      <c r="AN29" s="38" t="s">
        <v>182</v>
      </c>
      <c r="AO29" s="70" t="s">
        <v>183</v>
      </c>
      <c r="AP29" s="56"/>
      <c r="AQ29" s="56"/>
      <c r="AR29" s="56"/>
      <c r="AS29" s="57"/>
      <c r="AT29" s="56"/>
      <c r="AU29" s="56"/>
      <c r="AV29" s="56"/>
      <c r="AW29" s="43"/>
      <c r="AX29" s="19"/>
      <c r="AY29" s="19"/>
      <c r="AZ29" s="19"/>
      <c r="BA29" s="19"/>
      <c r="BB29" s="19"/>
      <c r="BC29" s="19"/>
      <c r="BD29" s="19"/>
      <c r="BE29" s="19"/>
      <c r="BF29" s="19"/>
      <c r="BG29" s="19"/>
      <c r="BH29" s="19"/>
      <c r="BI29" s="19"/>
      <c r="BJ29" s="19"/>
      <c r="BK29" s="19"/>
      <c r="BL29" s="19"/>
      <c r="BM29" s="19"/>
      <c r="BN29" s="19"/>
      <c r="BO29" s="19"/>
      <c r="BP29" s="19"/>
    </row>
    <row r="30" spans="1:68" ht="39" customHeight="1" x14ac:dyDescent="0.35">
      <c r="A30" s="300"/>
      <c r="B30" s="295"/>
      <c r="C30" s="295"/>
      <c r="D30" s="295"/>
      <c r="E30" s="295"/>
      <c r="F30" s="295"/>
      <c r="G30" s="295"/>
      <c r="H30" s="295"/>
      <c r="I30" s="295"/>
      <c r="J30" s="295"/>
      <c r="K30" s="295"/>
      <c r="L30" s="295"/>
      <c r="M30" s="295"/>
      <c r="N30" s="295"/>
      <c r="O30" s="44">
        <v>5</v>
      </c>
      <c r="P30" s="29"/>
      <c r="Q30" s="29"/>
      <c r="R30" s="44" t="str">
        <f t="shared" si="8"/>
        <v/>
      </c>
      <c r="S30" s="50"/>
      <c r="T30" s="50"/>
      <c r="U30" s="51" t="str">
        <f t="shared" si="1"/>
        <v/>
      </c>
      <c r="V30" s="50"/>
      <c r="W30" s="50"/>
      <c r="X30" s="50"/>
      <c r="Y30" s="52" t="str">
        <f t="shared" si="11"/>
        <v/>
      </c>
      <c r="Z30" s="34" t="str">
        <f t="shared" si="2"/>
        <v/>
      </c>
      <c r="AA30" s="51" t="str">
        <f t="shared" si="3"/>
        <v/>
      </c>
      <c r="AB30" s="34" t="str">
        <f t="shared" si="4"/>
        <v/>
      </c>
      <c r="AC30" s="51" t="str">
        <f t="shared" si="12"/>
        <v/>
      </c>
      <c r="AD30" s="53" t="str">
        <f t="shared" si="5"/>
        <v/>
      </c>
      <c r="AE30" s="50"/>
      <c r="AF30" s="50"/>
      <c r="AG30" s="29"/>
      <c r="AH30" s="54"/>
      <c r="AI30" s="54"/>
      <c r="AJ30" s="29"/>
      <c r="AK30" s="55"/>
      <c r="AL30" s="56"/>
      <c r="AM30" s="56"/>
      <c r="AN30" s="56"/>
      <c r="AO30" s="56"/>
      <c r="AP30" s="56"/>
      <c r="AQ30" s="56"/>
      <c r="AR30" s="56"/>
      <c r="AS30" s="57"/>
      <c r="AT30" s="56"/>
      <c r="AU30" s="56"/>
      <c r="AV30" s="56"/>
      <c r="AW30" s="43"/>
      <c r="AX30" s="19"/>
      <c r="AY30" s="19"/>
      <c r="AZ30" s="19"/>
      <c r="BA30" s="19"/>
      <c r="BB30" s="19"/>
      <c r="BC30" s="19"/>
      <c r="BD30" s="19"/>
      <c r="BE30" s="19"/>
      <c r="BF30" s="19"/>
      <c r="BG30" s="19"/>
      <c r="BH30" s="19"/>
      <c r="BI30" s="19"/>
      <c r="BJ30" s="19"/>
      <c r="BK30" s="19"/>
      <c r="BL30" s="19"/>
      <c r="BM30" s="19"/>
      <c r="BN30" s="19"/>
      <c r="BO30" s="19"/>
      <c r="BP30" s="19"/>
    </row>
    <row r="31" spans="1:68" ht="39" customHeight="1" x14ac:dyDescent="0.35">
      <c r="A31" s="300"/>
      <c r="B31" s="295"/>
      <c r="C31" s="295"/>
      <c r="D31" s="295"/>
      <c r="E31" s="295"/>
      <c r="F31" s="295"/>
      <c r="G31" s="295"/>
      <c r="H31" s="295"/>
      <c r="I31" s="295"/>
      <c r="J31" s="295"/>
      <c r="K31" s="295"/>
      <c r="L31" s="295"/>
      <c r="M31" s="295"/>
      <c r="N31" s="295"/>
      <c r="O31" s="44">
        <v>6</v>
      </c>
      <c r="P31" s="29"/>
      <c r="Q31" s="29"/>
      <c r="R31" s="44" t="str">
        <f t="shared" si="8"/>
        <v/>
      </c>
      <c r="S31" s="50"/>
      <c r="T31" s="50"/>
      <c r="U31" s="51" t="str">
        <f t="shared" si="1"/>
        <v/>
      </c>
      <c r="V31" s="50"/>
      <c r="W31" s="50"/>
      <c r="X31" s="50"/>
      <c r="Y31" s="52" t="str">
        <f t="shared" si="11"/>
        <v/>
      </c>
      <c r="Z31" s="34" t="str">
        <f t="shared" si="2"/>
        <v/>
      </c>
      <c r="AA31" s="51" t="str">
        <f t="shared" si="3"/>
        <v/>
      </c>
      <c r="AB31" s="34" t="str">
        <f t="shared" si="4"/>
        <v/>
      </c>
      <c r="AC31" s="51" t="str">
        <f t="shared" si="12"/>
        <v/>
      </c>
      <c r="AD31" s="53" t="str">
        <f t="shared" si="5"/>
        <v/>
      </c>
      <c r="AE31" s="50"/>
      <c r="AF31" s="50"/>
      <c r="AG31" s="29"/>
      <c r="AH31" s="54"/>
      <c r="AI31" s="54"/>
      <c r="AJ31" s="29"/>
      <c r="AK31" s="55"/>
      <c r="AL31" s="56"/>
      <c r="AM31" s="56"/>
      <c r="AN31" s="56"/>
      <c r="AO31" s="56"/>
      <c r="AP31" s="56"/>
      <c r="AQ31" s="56"/>
      <c r="AR31" s="56"/>
      <c r="AS31" s="57"/>
      <c r="AT31" s="56"/>
      <c r="AU31" s="56"/>
      <c r="AV31" s="56"/>
      <c r="AW31" s="43"/>
      <c r="AX31" s="19"/>
      <c r="AY31" s="19"/>
      <c r="AZ31" s="19"/>
      <c r="BA31" s="19"/>
      <c r="BB31" s="19"/>
      <c r="BC31" s="19"/>
      <c r="BD31" s="19"/>
      <c r="BE31" s="19"/>
      <c r="BF31" s="19"/>
      <c r="BG31" s="19"/>
      <c r="BH31" s="19"/>
      <c r="BI31" s="19"/>
      <c r="BJ31" s="19"/>
      <c r="BK31" s="19"/>
      <c r="BL31" s="19"/>
      <c r="BM31" s="19"/>
      <c r="BN31" s="19"/>
      <c r="BO31" s="19"/>
      <c r="BP31" s="19"/>
    </row>
    <row r="32" spans="1:68" ht="39" customHeight="1" x14ac:dyDescent="0.35">
      <c r="A32" s="300"/>
      <c r="B32" s="295"/>
      <c r="C32" s="295"/>
      <c r="D32" s="295"/>
      <c r="E32" s="295"/>
      <c r="F32" s="295"/>
      <c r="G32" s="295"/>
      <c r="H32" s="295"/>
      <c r="I32" s="295"/>
      <c r="J32" s="295"/>
      <c r="K32" s="295"/>
      <c r="L32" s="295"/>
      <c r="M32" s="295"/>
      <c r="N32" s="295"/>
      <c r="O32" s="44">
        <v>7</v>
      </c>
      <c r="P32" s="29"/>
      <c r="Q32" s="29"/>
      <c r="R32" s="44" t="str">
        <f t="shared" si="8"/>
        <v/>
      </c>
      <c r="S32" s="50"/>
      <c r="T32" s="50"/>
      <c r="U32" s="51" t="str">
        <f t="shared" si="1"/>
        <v/>
      </c>
      <c r="V32" s="50"/>
      <c r="W32" s="50"/>
      <c r="X32" s="50"/>
      <c r="Y32" s="52" t="str">
        <f t="shared" si="11"/>
        <v/>
      </c>
      <c r="Z32" s="34" t="str">
        <f t="shared" si="2"/>
        <v/>
      </c>
      <c r="AA32" s="51" t="str">
        <f t="shared" si="3"/>
        <v/>
      </c>
      <c r="AB32" s="34" t="str">
        <f t="shared" si="4"/>
        <v/>
      </c>
      <c r="AC32" s="51" t="str">
        <f t="shared" si="12"/>
        <v/>
      </c>
      <c r="AD32" s="53" t="str">
        <f t="shared" si="5"/>
        <v/>
      </c>
      <c r="AE32" s="50"/>
      <c r="AF32" s="50"/>
      <c r="AG32" s="29"/>
      <c r="AH32" s="54"/>
      <c r="AI32" s="54"/>
      <c r="AJ32" s="29"/>
      <c r="AK32" s="55"/>
      <c r="AL32" s="56"/>
      <c r="AM32" s="56"/>
      <c r="AN32" s="56"/>
      <c r="AO32" s="56"/>
      <c r="AP32" s="56"/>
      <c r="AQ32" s="56"/>
      <c r="AR32" s="56"/>
      <c r="AS32" s="57"/>
      <c r="AT32" s="56"/>
      <c r="AU32" s="56"/>
      <c r="AV32" s="56"/>
      <c r="AW32" s="43"/>
      <c r="AX32" s="19"/>
      <c r="AY32" s="19"/>
      <c r="AZ32" s="19"/>
      <c r="BA32" s="19"/>
      <c r="BB32" s="19"/>
      <c r="BC32" s="19"/>
      <c r="BD32" s="19"/>
      <c r="BE32" s="19"/>
      <c r="BF32" s="19"/>
      <c r="BG32" s="19"/>
      <c r="BH32" s="19"/>
      <c r="BI32" s="19"/>
      <c r="BJ32" s="19"/>
      <c r="BK32" s="19"/>
      <c r="BL32" s="19"/>
      <c r="BM32" s="19"/>
      <c r="BN32" s="19"/>
      <c r="BO32" s="19"/>
      <c r="BP32" s="19"/>
    </row>
    <row r="33" spans="1:68" ht="39" customHeight="1" x14ac:dyDescent="0.35">
      <c r="A33" s="300"/>
      <c r="B33" s="295"/>
      <c r="C33" s="295"/>
      <c r="D33" s="295"/>
      <c r="E33" s="295"/>
      <c r="F33" s="295"/>
      <c r="G33" s="295"/>
      <c r="H33" s="295"/>
      <c r="I33" s="295"/>
      <c r="J33" s="295"/>
      <c r="K33" s="295"/>
      <c r="L33" s="295"/>
      <c r="M33" s="295"/>
      <c r="N33" s="295"/>
      <c r="O33" s="44">
        <v>8</v>
      </c>
      <c r="P33" s="29"/>
      <c r="Q33" s="29"/>
      <c r="R33" s="44" t="str">
        <f t="shared" si="8"/>
        <v/>
      </c>
      <c r="S33" s="50"/>
      <c r="T33" s="50"/>
      <c r="U33" s="51" t="str">
        <f t="shared" si="1"/>
        <v/>
      </c>
      <c r="V33" s="50"/>
      <c r="W33" s="50"/>
      <c r="X33" s="50"/>
      <c r="Y33" s="52" t="str">
        <f t="shared" si="11"/>
        <v/>
      </c>
      <c r="Z33" s="34" t="str">
        <f t="shared" si="2"/>
        <v/>
      </c>
      <c r="AA33" s="51" t="str">
        <f t="shared" si="3"/>
        <v/>
      </c>
      <c r="AB33" s="34" t="str">
        <f t="shared" si="4"/>
        <v/>
      </c>
      <c r="AC33" s="51" t="str">
        <f t="shared" si="12"/>
        <v/>
      </c>
      <c r="AD33" s="53" t="str">
        <f t="shared" si="5"/>
        <v/>
      </c>
      <c r="AE33" s="50"/>
      <c r="AF33" s="50"/>
      <c r="AG33" s="29"/>
      <c r="AH33" s="54"/>
      <c r="AI33" s="54"/>
      <c r="AJ33" s="29"/>
      <c r="AK33" s="55"/>
      <c r="AL33" s="56"/>
      <c r="AM33" s="56"/>
      <c r="AN33" s="56"/>
      <c r="AO33" s="56"/>
      <c r="AP33" s="56"/>
      <c r="AQ33" s="56"/>
      <c r="AR33" s="56"/>
      <c r="AS33" s="57"/>
      <c r="AT33" s="56"/>
      <c r="AU33" s="56"/>
      <c r="AV33" s="56"/>
      <c r="AW33" s="43"/>
      <c r="AX33" s="19"/>
      <c r="AY33" s="19"/>
      <c r="AZ33" s="19"/>
      <c r="BA33" s="19"/>
      <c r="BB33" s="19"/>
      <c r="BC33" s="19"/>
      <c r="BD33" s="19"/>
      <c r="BE33" s="19"/>
      <c r="BF33" s="19"/>
      <c r="BG33" s="19"/>
      <c r="BH33" s="19"/>
      <c r="BI33" s="19"/>
      <c r="BJ33" s="19"/>
      <c r="BK33" s="19"/>
      <c r="BL33" s="19"/>
      <c r="BM33" s="19"/>
      <c r="BN33" s="19"/>
      <c r="BO33" s="19"/>
      <c r="BP33" s="19"/>
    </row>
    <row r="34" spans="1:68" ht="39" customHeight="1" x14ac:dyDescent="0.35">
      <c r="A34" s="300"/>
      <c r="B34" s="295"/>
      <c r="C34" s="295"/>
      <c r="D34" s="295"/>
      <c r="E34" s="295"/>
      <c r="F34" s="295"/>
      <c r="G34" s="295"/>
      <c r="H34" s="295"/>
      <c r="I34" s="295"/>
      <c r="J34" s="295"/>
      <c r="K34" s="295"/>
      <c r="L34" s="295"/>
      <c r="M34" s="295"/>
      <c r="N34" s="295"/>
      <c r="O34" s="44">
        <v>9</v>
      </c>
      <c r="P34" s="29"/>
      <c r="Q34" s="29"/>
      <c r="R34" s="80" t="str">
        <f t="shared" si="8"/>
        <v/>
      </c>
      <c r="S34" s="50"/>
      <c r="T34" s="50"/>
      <c r="U34" s="51" t="str">
        <f t="shared" si="1"/>
        <v/>
      </c>
      <c r="V34" s="50"/>
      <c r="W34" s="50"/>
      <c r="X34" s="50"/>
      <c r="Y34" s="52" t="str">
        <f t="shared" si="11"/>
        <v/>
      </c>
      <c r="Z34" s="34" t="str">
        <f t="shared" si="2"/>
        <v/>
      </c>
      <c r="AA34" s="51" t="str">
        <f t="shared" si="3"/>
        <v/>
      </c>
      <c r="AB34" s="34" t="str">
        <f t="shared" si="4"/>
        <v/>
      </c>
      <c r="AC34" s="51" t="str">
        <f t="shared" si="12"/>
        <v/>
      </c>
      <c r="AD34" s="53" t="str">
        <f t="shared" si="5"/>
        <v/>
      </c>
      <c r="AE34" s="50"/>
      <c r="AF34" s="50"/>
      <c r="AG34" s="29"/>
      <c r="AH34" s="54"/>
      <c r="AI34" s="54"/>
      <c r="AJ34" s="29"/>
      <c r="AK34" s="55"/>
      <c r="AL34" s="56"/>
      <c r="AM34" s="56"/>
      <c r="AN34" s="56"/>
      <c r="AO34" s="56"/>
      <c r="AP34" s="56"/>
      <c r="AQ34" s="56"/>
      <c r="AR34" s="56"/>
      <c r="AS34" s="57"/>
      <c r="AT34" s="56"/>
      <c r="AU34" s="56"/>
      <c r="AV34" s="56"/>
      <c r="AW34" s="43"/>
      <c r="AX34" s="19"/>
      <c r="AY34" s="19"/>
      <c r="AZ34" s="19"/>
      <c r="BA34" s="19"/>
      <c r="BB34" s="19"/>
      <c r="BC34" s="19"/>
      <c r="BD34" s="19"/>
      <c r="BE34" s="19"/>
      <c r="BF34" s="19"/>
      <c r="BG34" s="19"/>
      <c r="BH34" s="19"/>
      <c r="BI34" s="19"/>
      <c r="BJ34" s="19"/>
      <c r="BK34" s="19"/>
      <c r="BL34" s="19"/>
      <c r="BM34" s="19"/>
      <c r="BN34" s="19"/>
      <c r="BO34" s="19"/>
      <c r="BP34" s="19"/>
    </row>
    <row r="35" spans="1:68" ht="39" customHeight="1" x14ac:dyDescent="0.35">
      <c r="A35" s="301"/>
      <c r="B35" s="296"/>
      <c r="C35" s="296"/>
      <c r="D35" s="296"/>
      <c r="E35" s="296"/>
      <c r="F35" s="296"/>
      <c r="G35" s="296"/>
      <c r="H35" s="296"/>
      <c r="I35" s="296"/>
      <c r="J35" s="296"/>
      <c r="K35" s="296"/>
      <c r="L35" s="296"/>
      <c r="M35" s="296"/>
      <c r="N35" s="296"/>
      <c r="O35" s="59">
        <v>10</v>
      </c>
      <c r="P35" s="81"/>
      <c r="Q35" s="60"/>
      <c r="R35" s="82" t="str">
        <f t="shared" si="8"/>
        <v/>
      </c>
      <c r="S35" s="61"/>
      <c r="T35" s="61"/>
      <c r="U35" s="51" t="str">
        <f t="shared" si="1"/>
        <v/>
      </c>
      <c r="V35" s="61"/>
      <c r="W35" s="61"/>
      <c r="X35" s="61"/>
      <c r="Y35" s="52" t="str">
        <f t="shared" si="11"/>
        <v/>
      </c>
      <c r="Z35" s="34" t="str">
        <f t="shared" si="2"/>
        <v/>
      </c>
      <c r="AA35" s="51" t="str">
        <f t="shared" si="3"/>
        <v/>
      </c>
      <c r="AB35" s="34" t="str">
        <f t="shared" si="4"/>
        <v/>
      </c>
      <c r="AC35" s="51" t="str">
        <f t="shared" si="12"/>
        <v/>
      </c>
      <c r="AD35" s="53" t="str">
        <f t="shared" si="5"/>
        <v/>
      </c>
      <c r="AE35" s="61"/>
      <c r="AF35" s="61"/>
      <c r="AG35" s="60"/>
      <c r="AH35" s="62"/>
      <c r="AI35" s="62"/>
      <c r="AJ35" s="60"/>
      <c r="AK35" s="63"/>
      <c r="AL35" s="64"/>
      <c r="AM35" s="64"/>
      <c r="AN35" s="64"/>
      <c r="AO35" s="64"/>
      <c r="AP35" s="64"/>
      <c r="AQ35" s="64"/>
      <c r="AR35" s="64"/>
      <c r="AS35" s="65"/>
      <c r="AT35" s="64"/>
      <c r="AU35" s="56"/>
      <c r="AV35" s="56"/>
      <c r="AW35" s="66"/>
      <c r="AX35" s="19"/>
      <c r="AY35" s="19"/>
      <c r="AZ35" s="19"/>
      <c r="BA35" s="19"/>
      <c r="BB35" s="19"/>
      <c r="BC35" s="19"/>
      <c r="BD35" s="19"/>
      <c r="BE35" s="19"/>
      <c r="BF35" s="19"/>
      <c r="BG35" s="19"/>
      <c r="BH35" s="19"/>
      <c r="BI35" s="19"/>
      <c r="BJ35" s="19"/>
      <c r="BK35" s="19"/>
      <c r="BL35" s="19"/>
      <c r="BM35" s="19"/>
      <c r="BN35" s="19"/>
      <c r="BO35" s="19"/>
      <c r="BP35" s="19"/>
    </row>
    <row r="36" spans="1:68" ht="235.5" customHeight="1" x14ac:dyDescent="0.35">
      <c r="A36" s="299">
        <v>4</v>
      </c>
      <c r="B36" s="302" t="s">
        <v>184</v>
      </c>
      <c r="C36" s="302" t="s">
        <v>185</v>
      </c>
      <c r="D36" s="302" t="s">
        <v>186</v>
      </c>
      <c r="E36" s="302" t="s">
        <v>187</v>
      </c>
      <c r="F36" s="302" t="s">
        <v>188</v>
      </c>
      <c r="G36" s="303">
        <v>300</v>
      </c>
      <c r="H36" s="294" t="str">
        <f>IF(G36&lt;=0,"",IF(G36&lt;=2,"Muy Baja",IF(G36&lt;=24,"Baja",IF(G36&lt;=500,"Media",IF(G36&lt;=5000,"Alta","Muy Alta")))))</f>
        <v>Media</v>
      </c>
      <c r="I36" s="297">
        <f>IF(H36="","",IF(H36="Muy Baja",0.2,IF(H36="Baja",0.4,IF(H36="Media",0.6,IF(H36="Alta",0.8,IF(H36="Muy Alta",1,))))))</f>
        <v>0.6</v>
      </c>
      <c r="J36" s="297" t="s">
        <v>141</v>
      </c>
      <c r="K36" s="297" t="str">
        <f>IF(J36='Tabla Impacto corrupción '!$B$5,'Tabla Impacto corrupción '!$C$5,IF(J36='Tabla Impacto corrupción '!$B$6,'Tabla Impacto corrupción '!$C$6,IF(J36='Tabla Impacto corrupción '!$B$7,'Tabla Impacto corrupción '!$C$7)))</f>
        <v>Entre 6 y 11 es MAYOR</v>
      </c>
      <c r="L36" s="294" t="str">
        <f>IF(J36='Tabla Impacto corrupción '!$B$5,"Moderado",IF(J36='Tabla Impacto corrupción '!$B$6,"Mayor",IF(J36='Tabla Impacto corrupción '!$B$7,"Catastrófico")))</f>
        <v>Mayor</v>
      </c>
      <c r="M36" s="297">
        <f>IF(L36="","",IF(L36="Leve",0.2,IF(L36="Menor",0.4,IF(L36="Moderado",0.6,IF(L36="Mayor",0.8,IF(L36="Catastrófico",1,))))))</f>
        <v>0.8</v>
      </c>
      <c r="N36" s="29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83">
        <v>1</v>
      </c>
      <c r="P36" s="28" t="s">
        <v>189</v>
      </c>
      <c r="Q36" s="84" t="s">
        <v>131</v>
      </c>
      <c r="R36" s="85" t="str">
        <f t="shared" si="8"/>
        <v>Probabilidad</v>
      </c>
      <c r="S36" s="45" t="s">
        <v>116</v>
      </c>
      <c r="T36" s="45" t="s">
        <v>190</v>
      </c>
      <c r="U36" s="31" t="str">
        <f t="shared" si="1"/>
        <v>50%</v>
      </c>
      <c r="V36" s="30" t="s">
        <v>143</v>
      </c>
      <c r="W36" s="30" t="s">
        <v>119</v>
      </c>
      <c r="X36" s="30" t="s">
        <v>120</v>
      </c>
      <c r="Y36" s="32">
        <f>IFERROR(IF(R36="Probabilidad",(I36-(+I36*U36)),IF(R36="Impacto",I36,"")),"")</f>
        <v>0.3</v>
      </c>
      <c r="Z36" s="33" t="str">
        <f t="shared" si="2"/>
        <v>Baja</v>
      </c>
      <c r="AA36" s="31">
        <f t="shared" si="3"/>
        <v>0.3</v>
      </c>
      <c r="AB36" s="33" t="str">
        <f t="shared" si="4"/>
        <v>Mayor</v>
      </c>
      <c r="AC36" s="31">
        <f>IFERROR(IF(R36="Impacto",(M36-(+M36*U36)),IF(R36="Probabilidad",M36,"")),"")</f>
        <v>0.8</v>
      </c>
      <c r="AD36" s="33" t="str">
        <f t="shared" si="5"/>
        <v>Alto</v>
      </c>
      <c r="AE36" s="30" t="s">
        <v>121</v>
      </c>
      <c r="AF36" s="29"/>
      <c r="AG36" s="29"/>
      <c r="AH36" s="28"/>
      <c r="AI36" s="36"/>
      <c r="AJ36" s="28"/>
      <c r="AK36" s="37"/>
      <c r="AL36" s="67" t="s">
        <v>191</v>
      </c>
      <c r="AM36" s="68" t="s">
        <v>192</v>
      </c>
      <c r="AN36" s="69" t="s">
        <v>173</v>
      </c>
      <c r="AO36" s="70" t="s">
        <v>193</v>
      </c>
      <c r="AP36" s="69"/>
      <c r="AQ36" s="70"/>
      <c r="AR36" s="69"/>
      <c r="AS36" s="69"/>
      <c r="AT36" s="71"/>
      <c r="AU36" s="71"/>
      <c r="AV36" s="67"/>
      <c r="AW36" s="72"/>
      <c r="AX36" s="19"/>
      <c r="AY36" s="19"/>
      <c r="AZ36" s="19"/>
      <c r="BA36" s="19"/>
      <c r="BB36" s="19"/>
      <c r="BC36" s="19"/>
      <c r="BD36" s="19"/>
      <c r="BE36" s="19"/>
      <c r="BF36" s="19"/>
      <c r="BG36" s="19"/>
      <c r="BH36" s="19"/>
      <c r="BI36" s="19"/>
      <c r="BJ36" s="19"/>
      <c r="BK36" s="19"/>
      <c r="BL36" s="19"/>
      <c r="BM36" s="19"/>
      <c r="BN36" s="19"/>
      <c r="BO36" s="19"/>
      <c r="BP36" s="19"/>
    </row>
    <row r="37" spans="1:68" ht="234.75" customHeight="1" x14ac:dyDescent="0.35">
      <c r="A37" s="300"/>
      <c r="B37" s="295"/>
      <c r="C37" s="295"/>
      <c r="D37" s="295"/>
      <c r="E37" s="295"/>
      <c r="F37" s="295"/>
      <c r="G37" s="295"/>
      <c r="H37" s="295"/>
      <c r="I37" s="295"/>
      <c r="J37" s="295"/>
      <c r="K37" s="295"/>
      <c r="L37" s="295"/>
      <c r="M37" s="295"/>
      <c r="N37" s="295"/>
      <c r="O37" s="55">
        <v>2</v>
      </c>
      <c r="P37" s="29" t="s">
        <v>194</v>
      </c>
      <c r="Q37" s="84" t="s">
        <v>131</v>
      </c>
      <c r="R37" s="85" t="str">
        <f t="shared" si="8"/>
        <v>Probabilidad</v>
      </c>
      <c r="S37" s="45" t="s">
        <v>116</v>
      </c>
      <c r="T37" s="45" t="s">
        <v>190</v>
      </c>
      <c r="U37" s="35" t="str">
        <f t="shared" si="1"/>
        <v>50%</v>
      </c>
      <c r="V37" s="45" t="s">
        <v>143</v>
      </c>
      <c r="W37" s="45" t="s">
        <v>119</v>
      </c>
      <c r="X37" s="45" t="s">
        <v>120</v>
      </c>
      <c r="Y37" s="46">
        <f>IFERROR(IF(AND(R36="Probabilidad",R37="Probabilidad"),(AA36-(+AA36*U37)),IF(R37="Probabilidad",(I36-(+I36*U37)),IF(R37="Impacto",AA36,""))),"")</f>
        <v>0.15</v>
      </c>
      <c r="Z37" s="34" t="str">
        <f t="shared" si="2"/>
        <v>Muy Baja</v>
      </c>
      <c r="AA37" s="35">
        <f t="shared" si="3"/>
        <v>0.15</v>
      </c>
      <c r="AB37" s="34" t="str">
        <f t="shared" si="4"/>
        <v>Mayor</v>
      </c>
      <c r="AC37" s="35">
        <f>IFERROR(IF(AND(R36="Impacto",R37="Impacto"),(AC36-(+AC36*U37)),IF(R37="Impacto",($M$36-(+$M$36*U37)),IF(R37="Probabilidad",AC36,""))),"")</f>
        <v>0.8</v>
      </c>
      <c r="AD37" s="34" t="str">
        <f t="shared" si="5"/>
        <v>Alto</v>
      </c>
      <c r="AE37" s="45" t="s">
        <v>121</v>
      </c>
      <c r="AF37" s="29"/>
      <c r="AG37" s="29"/>
      <c r="AH37" s="47"/>
      <c r="AI37" s="79"/>
      <c r="AJ37" s="29"/>
      <c r="AK37" s="37"/>
      <c r="AL37" s="42" t="s">
        <v>195</v>
      </c>
      <c r="AM37" s="86" t="s">
        <v>196</v>
      </c>
      <c r="AN37" s="38" t="s">
        <v>197</v>
      </c>
      <c r="AO37" s="38" t="s">
        <v>198</v>
      </c>
      <c r="AP37" s="40"/>
      <c r="AQ37" s="38"/>
      <c r="AR37" s="40"/>
      <c r="AS37" s="40"/>
      <c r="AT37" s="49"/>
      <c r="AU37" s="42"/>
      <c r="AV37" s="40"/>
      <c r="AW37" s="43"/>
      <c r="AX37" s="19"/>
      <c r="AY37" s="19"/>
      <c r="AZ37" s="19"/>
      <c r="BA37" s="19"/>
      <c r="BB37" s="19"/>
      <c r="BC37" s="19"/>
      <c r="BD37" s="19"/>
      <c r="BE37" s="19"/>
      <c r="BF37" s="19"/>
      <c r="BG37" s="19"/>
      <c r="BH37" s="19"/>
      <c r="BI37" s="19"/>
      <c r="BJ37" s="19"/>
      <c r="BK37" s="19"/>
      <c r="BL37" s="19"/>
      <c r="BM37" s="19"/>
      <c r="BN37" s="19"/>
      <c r="BO37" s="19"/>
      <c r="BP37" s="19"/>
    </row>
    <row r="38" spans="1:68" ht="190.5" customHeight="1" x14ac:dyDescent="0.35">
      <c r="A38" s="300"/>
      <c r="B38" s="295"/>
      <c r="C38" s="295"/>
      <c r="D38" s="295"/>
      <c r="E38" s="295"/>
      <c r="F38" s="295"/>
      <c r="G38" s="295"/>
      <c r="H38" s="295"/>
      <c r="I38" s="295"/>
      <c r="J38" s="295"/>
      <c r="K38" s="295"/>
      <c r="L38" s="295"/>
      <c r="M38" s="295"/>
      <c r="N38" s="295"/>
      <c r="O38" s="44">
        <v>3</v>
      </c>
      <c r="P38" s="29" t="s">
        <v>199</v>
      </c>
      <c r="Q38" s="29" t="s">
        <v>200</v>
      </c>
      <c r="R38" s="87" t="str">
        <f t="shared" si="8"/>
        <v>Probabilidad</v>
      </c>
      <c r="S38" s="50" t="s">
        <v>116</v>
      </c>
      <c r="T38" s="50" t="s">
        <v>190</v>
      </c>
      <c r="U38" s="51" t="str">
        <f t="shared" si="1"/>
        <v>50%</v>
      </c>
      <c r="V38" s="50" t="s">
        <v>143</v>
      </c>
      <c r="W38" s="50" t="s">
        <v>132</v>
      </c>
      <c r="X38" s="50" t="s">
        <v>120</v>
      </c>
      <c r="Y38" s="52" t="str">
        <f>IFERROR(IF(AND(#REF!="Probabilidad",R38="Probabilidad"),(#REF!-(+#REF!*U38)),IF(AND(#REF!="Impacto",R38="Probabilidad"),(AA37-(+AA37*U38)),IF(R38="Impacto",#REF!,""))),"")</f>
        <v/>
      </c>
      <c r="Z38" s="34" t="str">
        <f t="shared" si="2"/>
        <v/>
      </c>
      <c r="AA38" s="51" t="str">
        <f t="shared" si="3"/>
        <v/>
      </c>
      <c r="AB38" s="34" t="str">
        <f t="shared" si="4"/>
        <v/>
      </c>
      <c r="AC38" s="51" t="str">
        <f>IFERROR(IF(AND(#REF!="Impacto",R38="Impacto"),(#REF!-(+#REF!*U38)),IF(AND(#REF!="Probabilidad",R38="Impacto"),(AC37-(+AC37*U38)),IF(R38="Probabilidad",#REF!,""))),"")</f>
        <v/>
      </c>
      <c r="AD38" s="53" t="str">
        <f t="shared" si="5"/>
        <v/>
      </c>
      <c r="AE38" s="50" t="s">
        <v>121</v>
      </c>
      <c r="AF38" s="50"/>
      <c r="AG38" s="29"/>
      <c r="AH38" s="54"/>
      <c r="AI38" s="54"/>
      <c r="AJ38" s="29"/>
      <c r="AK38" s="55"/>
      <c r="AL38" s="38" t="s">
        <v>201</v>
      </c>
      <c r="AM38" s="73" t="s">
        <v>202</v>
      </c>
      <c r="AN38" s="38" t="s">
        <v>203</v>
      </c>
      <c r="AO38" s="38" t="s">
        <v>204</v>
      </c>
      <c r="AP38" s="40"/>
      <c r="AQ38" s="38"/>
      <c r="AR38" s="40"/>
      <c r="AS38" s="40"/>
      <c r="AT38" s="49"/>
      <c r="AU38" s="42"/>
      <c r="AV38" s="40"/>
      <c r="AW38" s="43"/>
      <c r="AX38" s="19"/>
      <c r="AY38" s="19"/>
      <c r="AZ38" s="19"/>
      <c r="BA38" s="19"/>
      <c r="BB38" s="19"/>
      <c r="BC38" s="19"/>
      <c r="BD38" s="19"/>
      <c r="BE38" s="19"/>
      <c r="BF38" s="19"/>
      <c r="BG38" s="19"/>
      <c r="BH38" s="19"/>
      <c r="BI38" s="19"/>
      <c r="BJ38" s="19"/>
      <c r="BK38" s="19"/>
      <c r="BL38" s="19"/>
      <c r="BM38" s="19"/>
      <c r="BN38" s="19"/>
      <c r="BO38" s="19"/>
      <c r="BP38" s="19"/>
    </row>
    <row r="39" spans="1:68" ht="75" customHeight="1" x14ac:dyDescent="0.35">
      <c r="A39" s="300"/>
      <c r="B39" s="295"/>
      <c r="C39" s="295"/>
      <c r="D39" s="295"/>
      <c r="E39" s="295"/>
      <c r="F39" s="295"/>
      <c r="G39" s="295"/>
      <c r="H39" s="295"/>
      <c r="I39" s="295"/>
      <c r="J39" s="295"/>
      <c r="K39" s="295"/>
      <c r="L39" s="295"/>
      <c r="M39" s="295"/>
      <c r="N39" s="295"/>
      <c r="O39" s="44">
        <v>4</v>
      </c>
      <c r="P39" s="29"/>
      <c r="Q39" s="29"/>
      <c r="R39" s="87"/>
      <c r="S39" s="50"/>
      <c r="T39" s="50"/>
      <c r="U39" s="51"/>
      <c r="V39" s="50"/>
      <c r="W39" s="50"/>
      <c r="X39" s="50"/>
      <c r="Y39" s="52"/>
      <c r="Z39" s="34"/>
      <c r="AA39" s="51"/>
      <c r="AB39" s="34"/>
      <c r="AC39" s="51"/>
      <c r="AD39" s="53"/>
      <c r="AE39" s="50"/>
      <c r="AF39" s="50"/>
      <c r="AG39" s="29"/>
      <c r="AH39" s="54"/>
      <c r="AI39" s="54"/>
      <c r="AJ39" s="29"/>
      <c r="AK39" s="55"/>
      <c r="AL39" s="56"/>
      <c r="AN39" s="56"/>
      <c r="AO39" s="56"/>
      <c r="AP39" s="56"/>
      <c r="AQ39" s="56"/>
      <c r="AR39" s="56"/>
      <c r="AS39" s="57"/>
      <c r="AT39" s="56"/>
      <c r="AU39" s="56"/>
      <c r="AV39" s="56"/>
      <c r="AW39" s="43"/>
      <c r="AX39" s="19"/>
      <c r="AY39" s="19"/>
      <c r="AZ39" s="19"/>
      <c r="BA39" s="19"/>
      <c r="BB39" s="19"/>
      <c r="BC39" s="19"/>
      <c r="BD39" s="19"/>
      <c r="BE39" s="19"/>
      <c r="BF39" s="19"/>
      <c r="BG39" s="19"/>
      <c r="BH39" s="19"/>
      <c r="BI39" s="19"/>
      <c r="BJ39" s="19"/>
      <c r="BK39" s="19"/>
      <c r="BL39" s="19"/>
      <c r="BM39" s="19"/>
      <c r="BN39" s="19"/>
      <c r="BO39" s="19"/>
      <c r="BP39" s="19"/>
    </row>
    <row r="40" spans="1:68" ht="39" customHeight="1" x14ac:dyDescent="0.35">
      <c r="A40" s="300"/>
      <c r="B40" s="295"/>
      <c r="C40" s="295"/>
      <c r="D40" s="295"/>
      <c r="E40" s="295"/>
      <c r="F40" s="295"/>
      <c r="G40" s="295"/>
      <c r="H40" s="295"/>
      <c r="I40" s="295"/>
      <c r="J40" s="295"/>
      <c r="K40" s="295"/>
      <c r="L40" s="295"/>
      <c r="M40" s="295"/>
      <c r="N40" s="295"/>
      <c r="O40" s="44">
        <v>5</v>
      </c>
      <c r="P40" s="29"/>
      <c r="Q40" s="29"/>
      <c r="R40" s="87" t="str">
        <f t="shared" ref="R40:R155" si="13">IF(OR(S40="Preventivo",S40="Detectivo"),"Probabilidad",IF(S40="Correctivo","Impacto",""))</f>
        <v/>
      </c>
      <c r="S40" s="50"/>
      <c r="T40" s="50"/>
      <c r="U40" s="51" t="str">
        <f t="shared" ref="U40:U58" si="14">IF(AND(S40="Preventivo",T40="Automático"),"50%",IF(AND(S40="Preventivo",T40="Manual"),"40%",IF(AND(S40="Detectivo",T40="Automático"),"40%",IF(AND(S40="Detectivo",T40="Manual"),"30%",IF(AND(S40="Correctivo",T40="Automático"),"35%",IF(AND(S40="Correctivo",T40="Manual"),"25%",""))))))</f>
        <v/>
      </c>
      <c r="V40" s="50"/>
      <c r="W40" s="50"/>
      <c r="X40" s="50"/>
      <c r="Y40" s="52" t="str">
        <f>IFERROR(IF(AND(R38="Probabilidad",R40="Probabilidad"),(AA38-(+AA38*U40)),IF(AND(R38="Impacto",R40="Probabilidad"),(#REF!-(+#REF!*U40)),IF(R40="Impacto",AA38,""))),"")</f>
        <v/>
      </c>
      <c r="Z40" s="34" t="str">
        <f t="shared" ref="Z40:Z155" si="15">IFERROR(IF(Y40="","",IF(Y40&lt;=0.2,"Muy Baja",IF(Y40&lt;=0.4,"Baja",IF(Y40&lt;=0.6,"Media",IF(Y40&lt;=0.8,"Alta","Muy Alta"))))),"")</f>
        <v/>
      </c>
      <c r="AA40" s="51" t="str">
        <f t="shared" ref="AA40:AA155" si="16">+Y40</f>
        <v/>
      </c>
      <c r="AB40" s="34" t="str">
        <f t="shared" ref="AB40:AB155" si="17">IFERROR(IF(AC40="","",IF(AC40&lt;=0.2,"Leve",IF(AC40&lt;=0.4,"Menor",IF(AC40&lt;=0.6,"Moderado",IF(AC40&lt;=0.8,"Mayor","Catastrófico"))))),"")</f>
        <v/>
      </c>
      <c r="AC40" s="51" t="str">
        <f>IFERROR(IF(AND(R38="Impacto",R40="Impacto"),(AC38-(+AC38*U40)),IF(AND(R38="Probabilidad",R40="Impacto"),(#REF!-(+#REF!*U40)),IF(R40="Probabilidad",AC38,""))),"")</f>
        <v/>
      </c>
      <c r="AD40" s="53" t="str">
        <f t="shared" ref="AD40:AD155" si="18">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50"/>
      <c r="AF40" s="50"/>
      <c r="AG40" s="29"/>
      <c r="AH40" s="54"/>
      <c r="AI40" s="54"/>
      <c r="AJ40" s="29"/>
      <c r="AK40" s="55"/>
      <c r="AL40" s="38"/>
      <c r="AM40" s="38"/>
      <c r="AN40" s="56"/>
      <c r="AO40" s="56"/>
      <c r="AP40" s="56"/>
      <c r="AQ40" s="56"/>
      <c r="AR40" s="56"/>
      <c r="AS40" s="57"/>
      <c r="AT40" s="56"/>
      <c r="AU40" s="56"/>
      <c r="AV40" s="56"/>
      <c r="AW40" s="43"/>
      <c r="AX40" s="19"/>
      <c r="AY40" s="19"/>
      <c r="AZ40" s="19"/>
      <c r="BA40" s="19"/>
      <c r="BB40" s="19"/>
      <c r="BC40" s="19"/>
      <c r="BD40" s="19"/>
      <c r="BE40" s="19"/>
      <c r="BF40" s="19"/>
      <c r="BG40" s="19"/>
      <c r="BH40" s="19"/>
      <c r="BI40" s="19"/>
      <c r="BJ40" s="19"/>
      <c r="BK40" s="19"/>
      <c r="BL40" s="19"/>
      <c r="BM40" s="19"/>
      <c r="BN40" s="19"/>
      <c r="BO40" s="19"/>
      <c r="BP40" s="19"/>
    </row>
    <row r="41" spans="1:68" ht="39" customHeight="1" x14ac:dyDescent="0.35">
      <c r="A41" s="300"/>
      <c r="B41" s="295"/>
      <c r="C41" s="295"/>
      <c r="D41" s="295"/>
      <c r="E41" s="295"/>
      <c r="F41" s="295"/>
      <c r="G41" s="295"/>
      <c r="H41" s="295"/>
      <c r="I41" s="295"/>
      <c r="J41" s="295"/>
      <c r="K41" s="295"/>
      <c r="L41" s="295"/>
      <c r="M41" s="295"/>
      <c r="N41" s="295"/>
      <c r="O41" s="44">
        <v>6</v>
      </c>
      <c r="P41" s="29"/>
      <c r="Q41" s="29"/>
      <c r="R41" s="87" t="str">
        <f t="shared" si="13"/>
        <v/>
      </c>
      <c r="S41" s="50"/>
      <c r="T41" s="50"/>
      <c r="U41" s="51" t="str">
        <f t="shared" si="14"/>
        <v/>
      </c>
      <c r="V41" s="50"/>
      <c r="W41" s="50"/>
      <c r="X41" s="50"/>
      <c r="Y41" s="52" t="str">
        <f>IFERROR(IF(AND(R40="Probabilidad",R41="Probabilidad"),(AA40-(+AA40*U41)),IF(AND(R40="Impacto",R41="Probabilidad"),(AA38-(+AA38*U41)),IF(R41="Impacto",AA40,""))),"")</f>
        <v/>
      </c>
      <c r="Z41" s="34" t="str">
        <f t="shared" si="15"/>
        <v/>
      </c>
      <c r="AA41" s="51" t="str">
        <f t="shared" si="16"/>
        <v/>
      </c>
      <c r="AB41" s="34" t="str">
        <f t="shared" si="17"/>
        <v/>
      </c>
      <c r="AC41" s="51" t="str">
        <f>IFERROR(IF(AND(R40="Impacto",R41="Impacto"),(AC40-(+AC40*U41)),IF(AND(R40="Probabilidad",R41="Impacto"),(AC38-(+AC38*U41)),IF(R41="Probabilidad",AC40,""))),"")</f>
        <v/>
      </c>
      <c r="AD41" s="53" t="str">
        <f t="shared" si="18"/>
        <v/>
      </c>
      <c r="AE41" s="50"/>
      <c r="AF41" s="50"/>
      <c r="AG41" s="29"/>
      <c r="AH41" s="54"/>
      <c r="AI41" s="54"/>
      <c r="AJ41" s="29"/>
      <c r="AK41" s="55"/>
      <c r="AL41" s="88"/>
      <c r="AM41" s="38"/>
      <c r="AN41" s="56"/>
      <c r="AO41" s="56"/>
      <c r="AP41" s="56"/>
      <c r="AQ41" s="56"/>
      <c r="AR41" s="56"/>
      <c r="AS41" s="57"/>
      <c r="AT41" s="56"/>
      <c r="AU41" s="56"/>
      <c r="AV41" s="56"/>
      <c r="AW41" s="43"/>
      <c r="AX41" s="19"/>
      <c r="AY41" s="19"/>
      <c r="AZ41" s="19"/>
      <c r="BA41" s="19"/>
      <c r="BB41" s="19"/>
      <c r="BC41" s="19"/>
      <c r="BD41" s="19"/>
      <c r="BE41" s="19"/>
      <c r="BF41" s="19"/>
      <c r="BG41" s="19"/>
      <c r="BH41" s="19"/>
      <c r="BI41" s="19"/>
      <c r="BJ41" s="19"/>
      <c r="BK41" s="19"/>
      <c r="BL41" s="19"/>
      <c r="BM41" s="19"/>
      <c r="BN41" s="19"/>
      <c r="BO41" s="19"/>
      <c r="BP41" s="19"/>
    </row>
    <row r="42" spans="1:68" ht="39" customHeight="1" x14ac:dyDescent="0.35">
      <c r="A42" s="300"/>
      <c r="B42" s="295"/>
      <c r="C42" s="295"/>
      <c r="D42" s="295"/>
      <c r="E42" s="295"/>
      <c r="F42" s="295"/>
      <c r="G42" s="295"/>
      <c r="H42" s="295"/>
      <c r="I42" s="295"/>
      <c r="J42" s="295"/>
      <c r="K42" s="295"/>
      <c r="L42" s="295"/>
      <c r="M42" s="295"/>
      <c r="N42" s="295"/>
      <c r="O42" s="44">
        <v>7</v>
      </c>
      <c r="P42" s="29"/>
      <c r="Q42" s="29"/>
      <c r="R42" s="87" t="str">
        <f t="shared" si="13"/>
        <v/>
      </c>
      <c r="S42" s="50"/>
      <c r="T42" s="50"/>
      <c r="U42" s="51" t="str">
        <f t="shared" si="14"/>
        <v/>
      </c>
      <c r="V42" s="50"/>
      <c r="W42" s="50"/>
      <c r="X42" s="50"/>
      <c r="Y42" s="52" t="str">
        <f t="shared" ref="Y42:Y45" si="19">IFERROR(IF(AND(R41="Probabilidad",R42="Probabilidad"),(AA41-(+AA41*U42)),IF(AND(R41="Impacto",R42="Probabilidad"),(AA40-(+AA40*U42)),IF(R42="Impacto",AA41,""))),"")</f>
        <v/>
      </c>
      <c r="Z42" s="34" t="str">
        <f t="shared" si="15"/>
        <v/>
      </c>
      <c r="AA42" s="51" t="str">
        <f t="shared" si="16"/>
        <v/>
      </c>
      <c r="AB42" s="34" t="str">
        <f t="shared" si="17"/>
        <v/>
      </c>
      <c r="AC42" s="51" t="str">
        <f t="shared" ref="AC42:AC45" si="20">IFERROR(IF(AND(R41="Impacto",R42="Impacto"),(AC41-(+AC41*U42)),IF(AND(R41="Probabilidad",R42="Impacto"),(AC40-(+AC40*U42)),IF(R42="Probabilidad",AC41,""))),"")</f>
        <v/>
      </c>
      <c r="AD42" s="53" t="str">
        <f t="shared" si="18"/>
        <v/>
      </c>
      <c r="AE42" s="50"/>
      <c r="AF42" s="50"/>
      <c r="AG42" s="29"/>
      <c r="AH42" s="54"/>
      <c r="AI42" s="54"/>
      <c r="AJ42" s="29"/>
      <c r="AK42" s="55"/>
      <c r="AL42" s="56"/>
      <c r="AM42" s="56"/>
      <c r="AN42" s="56"/>
      <c r="AO42" s="56"/>
      <c r="AP42" s="56"/>
      <c r="AQ42" s="56"/>
      <c r="AR42" s="56"/>
      <c r="AS42" s="57"/>
      <c r="AT42" s="56"/>
      <c r="AU42" s="56"/>
      <c r="AV42" s="56"/>
      <c r="AW42" s="43"/>
      <c r="AX42" s="19"/>
      <c r="AY42" s="19"/>
      <c r="AZ42" s="19"/>
      <c r="BA42" s="19"/>
      <c r="BB42" s="19"/>
      <c r="BC42" s="19"/>
      <c r="BD42" s="19"/>
      <c r="BE42" s="19"/>
      <c r="BF42" s="19"/>
      <c r="BG42" s="19"/>
      <c r="BH42" s="19"/>
      <c r="BI42" s="19"/>
      <c r="BJ42" s="19"/>
      <c r="BK42" s="19"/>
      <c r="BL42" s="19"/>
      <c r="BM42" s="19"/>
      <c r="BN42" s="19"/>
      <c r="BO42" s="19"/>
      <c r="BP42" s="19"/>
    </row>
    <row r="43" spans="1:68" ht="39" customHeight="1" x14ac:dyDescent="0.35">
      <c r="A43" s="300"/>
      <c r="B43" s="295"/>
      <c r="C43" s="295"/>
      <c r="D43" s="295"/>
      <c r="E43" s="295"/>
      <c r="F43" s="295"/>
      <c r="G43" s="295"/>
      <c r="H43" s="295"/>
      <c r="I43" s="295"/>
      <c r="J43" s="295"/>
      <c r="K43" s="295"/>
      <c r="L43" s="295"/>
      <c r="M43" s="295"/>
      <c r="N43" s="295"/>
      <c r="O43" s="44">
        <v>8</v>
      </c>
      <c r="P43" s="29"/>
      <c r="Q43" s="29"/>
      <c r="R43" s="87" t="str">
        <f t="shared" si="13"/>
        <v/>
      </c>
      <c r="S43" s="50"/>
      <c r="T43" s="50"/>
      <c r="U43" s="51" t="str">
        <f t="shared" si="14"/>
        <v/>
      </c>
      <c r="V43" s="50"/>
      <c r="W43" s="50"/>
      <c r="X43" s="50"/>
      <c r="Y43" s="52" t="str">
        <f t="shared" si="19"/>
        <v/>
      </c>
      <c r="Z43" s="34" t="str">
        <f t="shared" si="15"/>
        <v/>
      </c>
      <c r="AA43" s="51" t="str">
        <f t="shared" si="16"/>
        <v/>
      </c>
      <c r="AB43" s="34" t="str">
        <f t="shared" si="17"/>
        <v/>
      </c>
      <c r="AC43" s="51" t="str">
        <f t="shared" si="20"/>
        <v/>
      </c>
      <c r="AD43" s="53" t="str">
        <f t="shared" si="18"/>
        <v/>
      </c>
      <c r="AE43" s="50"/>
      <c r="AF43" s="50"/>
      <c r="AG43" s="29"/>
      <c r="AH43" s="54"/>
      <c r="AI43" s="54"/>
      <c r="AJ43" s="29"/>
      <c r="AK43" s="55"/>
      <c r="AL43" s="56"/>
      <c r="AM43" s="56"/>
      <c r="AN43" s="56"/>
      <c r="AO43" s="56"/>
      <c r="AP43" s="56"/>
      <c r="AQ43" s="56"/>
      <c r="AR43" s="56"/>
      <c r="AS43" s="57"/>
      <c r="AT43" s="56"/>
      <c r="AU43" s="56"/>
      <c r="AV43" s="56"/>
      <c r="AW43" s="43"/>
      <c r="AX43" s="19"/>
      <c r="AY43" s="19"/>
      <c r="AZ43" s="19"/>
      <c r="BA43" s="19"/>
      <c r="BB43" s="19"/>
      <c r="BC43" s="19"/>
      <c r="BD43" s="19"/>
      <c r="BE43" s="19"/>
      <c r="BF43" s="19"/>
      <c r="BG43" s="19"/>
      <c r="BH43" s="19"/>
      <c r="BI43" s="19"/>
      <c r="BJ43" s="19"/>
      <c r="BK43" s="19"/>
      <c r="BL43" s="19"/>
      <c r="BM43" s="19"/>
      <c r="BN43" s="19"/>
      <c r="BO43" s="19"/>
      <c r="BP43" s="19"/>
    </row>
    <row r="44" spans="1:68" ht="39" customHeight="1" x14ac:dyDescent="0.35">
      <c r="A44" s="300"/>
      <c r="B44" s="295"/>
      <c r="C44" s="295"/>
      <c r="D44" s="295"/>
      <c r="E44" s="295"/>
      <c r="F44" s="295"/>
      <c r="G44" s="295"/>
      <c r="H44" s="295"/>
      <c r="I44" s="295"/>
      <c r="J44" s="295"/>
      <c r="K44" s="295"/>
      <c r="L44" s="295"/>
      <c r="M44" s="295"/>
      <c r="N44" s="295"/>
      <c r="O44" s="44">
        <v>9</v>
      </c>
      <c r="P44" s="29"/>
      <c r="Q44" s="29"/>
      <c r="R44" s="87" t="str">
        <f t="shared" si="13"/>
        <v/>
      </c>
      <c r="S44" s="50"/>
      <c r="T44" s="50"/>
      <c r="U44" s="51" t="str">
        <f t="shared" si="14"/>
        <v/>
      </c>
      <c r="V44" s="50"/>
      <c r="W44" s="50"/>
      <c r="X44" s="50"/>
      <c r="Y44" s="52" t="str">
        <f t="shared" si="19"/>
        <v/>
      </c>
      <c r="Z44" s="34" t="str">
        <f t="shared" si="15"/>
        <v/>
      </c>
      <c r="AA44" s="51" t="str">
        <f t="shared" si="16"/>
        <v/>
      </c>
      <c r="AB44" s="34" t="str">
        <f t="shared" si="17"/>
        <v/>
      </c>
      <c r="AC44" s="51" t="str">
        <f t="shared" si="20"/>
        <v/>
      </c>
      <c r="AD44" s="53" t="str">
        <f t="shared" si="18"/>
        <v/>
      </c>
      <c r="AE44" s="50"/>
      <c r="AF44" s="50"/>
      <c r="AG44" s="29"/>
      <c r="AH44" s="54"/>
      <c r="AI44" s="54"/>
      <c r="AJ44" s="29"/>
      <c r="AK44" s="55"/>
      <c r="AL44" s="29"/>
      <c r="AM44" s="29"/>
      <c r="AN44" s="56"/>
      <c r="AO44" s="56"/>
      <c r="AP44" s="56"/>
      <c r="AQ44" s="56"/>
      <c r="AR44" s="56"/>
      <c r="AS44" s="57"/>
      <c r="AT44" s="56"/>
      <c r="AU44" s="56"/>
      <c r="AV44" s="56"/>
      <c r="AW44" s="43"/>
      <c r="AX44" s="19"/>
      <c r="AY44" s="19"/>
      <c r="AZ44" s="19"/>
      <c r="BA44" s="19"/>
      <c r="BB44" s="19"/>
      <c r="BC44" s="19"/>
      <c r="BD44" s="19"/>
      <c r="BE44" s="19"/>
      <c r="BF44" s="19"/>
      <c r="BG44" s="19"/>
      <c r="BH44" s="19"/>
      <c r="BI44" s="19"/>
      <c r="BJ44" s="19"/>
      <c r="BK44" s="19"/>
      <c r="BL44" s="19"/>
      <c r="BM44" s="19"/>
      <c r="BN44" s="19"/>
      <c r="BO44" s="19"/>
      <c r="BP44" s="19"/>
    </row>
    <row r="45" spans="1:68" ht="39" customHeight="1" x14ac:dyDescent="0.35">
      <c r="A45" s="301"/>
      <c r="B45" s="296"/>
      <c r="C45" s="296"/>
      <c r="D45" s="296"/>
      <c r="E45" s="296"/>
      <c r="F45" s="296"/>
      <c r="G45" s="296"/>
      <c r="H45" s="296"/>
      <c r="I45" s="296"/>
      <c r="J45" s="296"/>
      <c r="K45" s="296"/>
      <c r="L45" s="296"/>
      <c r="M45" s="296"/>
      <c r="N45" s="296"/>
      <c r="O45" s="59">
        <v>10</v>
      </c>
      <c r="P45" s="60"/>
      <c r="Q45" s="60"/>
      <c r="R45" s="87" t="str">
        <f t="shared" si="13"/>
        <v/>
      </c>
      <c r="S45" s="61"/>
      <c r="T45" s="61"/>
      <c r="U45" s="51" t="str">
        <f t="shared" si="14"/>
        <v/>
      </c>
      <c r="V45" s="61"/>
      <c r="W45" s="61"/>
      <c r="X45" s="61"/>
      <c r="Y45" s="52" t="str">
        <f t="shared" si="19"/>
        <v/>
      </c>
      <c r="Z45" s="34" t="str">
        <f t="shared" si="15"/>
        <v/>
      </c>
      <c r="AA45" s="51" t="str">
        <f t="shared" si="16"/>
        <v/>
      </c>
      <c r="AB45" s="34" t="str">
        <f t="shared" si="17"/>
        <v/>
      </c>
      <c r="AC45" s="51" t="str">
        <f t="shared" si="20"/>
        <v/>
      </c>
      <c r="AD45" s="53" t="str">
        <f t="shared" si="18"/>
        <v/>
      </c>
      <c r="AE45" s="61"/>
      <c r="AF45" s="61"/>
      <c r="AG45" s="60"/>
      <c r="AH45" s="62"/>
      <c r="AI45" s="62"/>
      <c r="AJ45" s="60"/>
      <c r="AK45" s="63"/>
      <c r="AL45" s="60"/>
      <c r="AM45" s="60"/>
      <c r="AN45" s="64"/>
      <c r="AO45" s="64"/>
      <c r="AP45" s="56"/>
      <c r="AQ45" s="56"/>
      <c r="AR45" s="56"/>
      <c r="AS45" s="57"/>
      <c r="AT45" s="56"/>
      <c r="AU45" s="56"/>
      <c r="AV45" s="56"/>
      <c r="AW45" s="43"/>
      <c r="AX45" s="19"/>
      <c r="AY45" s="19"/>
      <c r="AZ45" s="19"/>
      <c r="BA45" s="19"/>
      <c r="BB45" s="19"/>
      <c r="BC45" s="19"/>
      <c r="BD45" s="19"/>
      <c r="BE45" s="19"/>
      <c r="BF45" s="19"/>
      <c r="BG45" s="19"/>
      <c r="BH45" s="19"/>
      <c r="BI45" s="19"/>
      <c r="BJ45" s="19"/>
      <c r="BK45" s="19"/>
      <c r="BL45" s="19"/>
      <c r="BM45" s="19"/>
      <c r="BN45" s="19"/>
      <c r="BO45" s="19"/>
      <c r="BP45" s="19"/>
    </row>
    <row r="46" spans="1:68" ht="135" customHeight="1" x14ac:dyDescent="0.35">
      <c r="A46" s="299">
        <v>5</v>
      </c>
      <c r="B46" s="302" t="s">
        <v>205</v>
      </c>
      <c r="C46" s="302" t="s">
        <v>185</v>
      </c>
      <c r="D46" s="302" t="s">
        <v>206</v>
      </c>
      <c r="E46" s="302" t="s">
        <v>207</v>
      </c>
      <c r="F46" s="302" t="s">
        <v>208</v>
      </c>
      <c r="G46" s="303">
        <v>12</v>
      </c>
      <c r="H46" s="294" t="str">
        <f>IF(G46&lt;=0,"",IF(G46&lt;=2,"Muy Baja",IF(G46&lt;=24,"Baja",IF(G46&lt;=500,"Media",IF(G46&lt;=5000,"Alta","Muy Alta")))))</f>
        <v>Baja</v>
      </c>
      <c r="I46" s="297">
        <f>IF(H46="","",IF(H46="Muy Baja",0.2,IF(H46="Baja",0.4,IF(H46="Media",0.6,IF(H46="Alta",0.8,IF(H46="Muy Alta",1,))))))</f>
        <v>0.4</v>
      </c>
      <c r="J46" s="302" t="s">
        <v>141</v>
      </c>
      <c r="K46" s="297" t="str">
        <f>IF(J46='Tabla Impacto corrupción '!$B$5,'Tabla Impacto corrupción '!$C$5,IF(J46='Tabla Impacto corrupción '!$B$6,'Tabla Impacto corrupción '!$C$6,IF(J46='Tabla Impacto corrupción '!$B$7,'Tabla Impacto corrupción '!$C$7)))</f>
        <v>Entre 6 y 11 es MAYOR</v>
      </c>
      <c r="L46" s="294" t="str">
        <f>IF(J46='Tabla Impacto corrupción '!$B$5,"Moderado",IF(J46='Tabla Impacto corrupción '!$B$6,"Mayor",IF(J46='Tabla Impacto corrupción '!$B$7,"Catastrófico")))</f>
        <v>Mayor</v>
      </c>
      <c r="M46" s="297">
        <f>IF(L46="","",IF(L46="Leve",0.2,IF(L46="Menor",0.4,IF(L46="Moderado",0.6,IF(L46="Mayor",0.8,IF(L46="Catastrófico",1,))))))</f>
        <v>0.8</v>
      </c>
      <c r="N46" s="29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Alto</v>
      </c>
      <c r="O46" s="27">
        <v>1</v>
      </c>
      <c r="P46" s="29" t="s">
        <v>169</v>
      </c>
      <c r="Q46" s="29" t="s">
        <v>209</v>
      </c>
      <c r="R46" s="87" t="str">
        <f t="shared" si="13"/>
        <v>Probabilidad</v>
      </c>
      <c r="S46" s="50" t="s">
        <v>116</v>
      </c>
      <c r="T46" s="50" t="s">
        <v>190</v>
      </c>
      <c r="U46" s="51" t="str">
        <f t="shared" si="14"/>
        <v>50%</v>
      </c>
      <c r="V46" s="50" t="s">
        <v>118</v>
      </c>
      <c r="W46" s="50" t="s">
        <v>119</v>
      </c>
      <c r="X46" s="50" t="s">
        <v>164</v>
      </c>
      <c r="Y46" s="52">
        <f>IFERROR(IF(R46="Probabilidad",(I46-(+I46*U46)),IF(R46="Impacto",I46,"")),"")</f>
        <v>0.2</v>
      </c>
      <c r="Z46" s="34" t="str">
        <f t="shared" si="15"/>
        <v>Muy Baja</v>
      </c>
      <c r="AA46" s="51">
        <f t="shared" si="16"/>
        <v>0.2</v>
      </c>
      <c r="AB46" s="34" t="str">
        <f t="shared" si="17"/>
        <v>Mayor</v>
      </c>
      <c r="AC46" s="51">
        <f>IFERROR(IF(R46="Impacto",(M46-(+M46*U46)),IF(R46="Probabilidad",M46,"")),"")</f>
        <v>0.8</v>
      </c>
      <c r="AD46" s="53" t="str">
        <f t="shared" si="18"/>
        <v>Alto</v>
      </c>
      <c r="AE46" s="50" t="s">
        <v>121</v>
      </c>
      <c r="AF46" s="50"/>
      <c r="AG46" s="29"/>
      <c r="AH46" s="54"/>
      <c r="AI46" s="54"/>
      <c r="AJ46" s="29"/>
      <c r="AK46" s="55"/>
      <c r="AL46" s="56" t="s">
        <v>171</v>
      </c>
      <c r="AM46" s="68" t="s">
        <v>210</v>
      </c>
      <c r="AN46" s="69" t="s">
        <v>173</v>
      </c>
      <c r="AO46" s="70" t="s">
        <v>174</v>
      </c>
      <c r="AP46" s="69"/>
      <c r="AQ46" s="70"/>
      <c r="AR46" s="69"/>
      <c r="AS46" s="69"/>
      <c r="AT46" s="71"/>
      <c r="AU46" s="71"/>
      <c r="AV46" s="67"/>
      <c r="AW46" s="72"/>
      <c r="AX46" s="19"/>
      <c r="AY46" s="19"/>
      <c r="AZ46" s="19"/>
      <c r="BA46" s="19"/>
      <c r="BB46" s="19"/>
      <c r="BC46" s="19"/>
      <c r="BD46" s="19"/>
      <c r="BE46" s="19"/>
      <c r="BF46" s="19"/>
      <c r="BG46" s="19"/>
      <c r="BH46" s="19"/>
      <c r="BI46" s="19"/>
      <c r="BJ46" s="19"/>
      <c r="BK46" s="19"/>
      <c r="BL46" s="19"/>
      <c r="BM46" s="19"/>
      <c r="BN46" s="19"/>
      <c r="BO46" s="19"/>
      <c r="BP46" s="19"/>
    </row>
    <row r="47" spans="1:68" ht="355.5" customHeight="1" x14ac:dyDescent="0.35">
      <c r="A47" s="300"/>
      <c r="B47" s="295"/>
      <c r="C47" s="295"/>
      <c r="D47" s="295"/>
      <c r="E47" s="295"/>
      <c r="F47" s="295"/>
      <c r="G47" s="295"/>
      <c r="H47" s="295"/>
      <c r="I47" s="295"/>
      <c r="J47" s="295"/>
      <c r="K47" s="295"/>
      <c r="L47" s="295"/>
      <c r="M47" s="295"/>
      <c r="N47" s="295"/>
      <c r="O47" s="44">
        <v>2</v>
      </c>
      <c r="P47" s="29" t="s">
        <v>211</v>
      </c>
      <c r="Q47" s="29" t="s">
        <v>209</v>
      </c>
      <c r="R47" s="87" t="str">
        <f t="shared" si="13"/>
        <v>Probabilidad</v>
      </c>
      <c r="S47" s="50" t="s">
        <v>212</v>
      </c>
      <c r="T47" s="50" t="s">
        <v>190</v>
      </c>
      <c r="U47" s="51" t="str">
        <f t="shared" si="14"/>
        <v>40%</v>
      </c>
      <c r="V47" s="50" t="s">
        <v>118</v>
      </c>
      <c r="W47" s="50" t="s">
        <v>119</v>
      </c>
      <c r="X47" s="50" t="s">
        <v>120</v>
      </c>
      <c r="Y47" s="52">
        <f>IFERROR(IF(AND(R46="Probabilidad",R47="Probabilidad"),(AA46-(+AA46*U47)),IF(R47="Probabilidad",(I46-(+I46*U47)),IF(R47="Impacto",AA46,""))),"")</f>
        <v>0.12</v>
      </c>
      <c r="Z47" s="34" t="str">
        <f t="shared" si="15"/>
        <v>Muy Baja</v>
      </c>
      <c r="AA47" s="51">
        <f t="shared" si="16"/>
        <v>0.12</v>
      </c>
      <c r="AB47" s="34" t="str">
        <f t="shared" si="17"/>
        <v>Mayor</v>
      </c>
      <c r="AC47" s="51">
        <f>IFERROR(IF(AND(R46="Impacto",R47="Impacto"),(AC46-(+AC46*U47)),IF(R47="Impacto",($M$46-(+$M$46*U47)),IF(R47="Probabilidad",AC46,""))),"")</f>
        <v>0.8</v>
      </c>
      <c r="AD47" s="53" t="str">
        <f t="shared" si="18"/>
        <v>Alto</v>
      </c>
      <c r="AE47" s="50" t="s">
        <v>213</v>
      </c>
      <c r="AF47" s="50"/>
      <c r="AG47" s="29"/>
      <c r="AH47" s="54"/>
      <c r="AI47" s="54"/>
      <c r="AJ47" s="29"/>
      <c r="AK47" s="55"/>
      <c r="AL47" s="38" t="s">
        <v>214</v>
      </c>
      <c r="AM47" s="73" t="s">
        <v>215</v>
      </c>
      <c r="AN47" s="38" t="s">
        <v>216</v>
      </c>
      <c r="AO47" s="70" t="s">
        <v>217</v>
      </c>
      <c r="AP47" s="56"/>
      <c r="AQ47" s="56"/>
      <c r="AR47" s="56"/>
      <c r="AS47" s="57"/>
      <c r="AT47" s="56"/>
      <c r="AU47" s="56"/>
      <c r="AV47" s="56"/>
      <c r="AW47" s="43"/>
      <c r="AX47" s="20"/>
      <c r="AY47" s="20"/>
      <c r="AZ47" s="20"/>
      <c r="BA47" s="20"/>
      <c r="BB47" s="20"/>
      <c r="BC47" s="20"/>
      <c r="BD47" s="20"/>
      <c r="BE47" s="20"/>
      <c r="BF47" s="20"/>
      <c r="BG47" s="20"/>
      <c r="BH47" s="20"/>
      <c r="BI47" s="20"/>
      <c r="BJ47" s="20"/>
      <c r="BK47" s="20"/>
      <c r="BL47" s="20"/>
      <c r="BM47" s="20"/>
      <c r="BN47" s="20"/>
      <c r="BO47" s="20"/>
      <c r="BP47" s="20"/>
    </row>
    <row r="48" spans="1:68" ht="243" customHeight="1" x14ac:dyDescent="0.35">
      <c r="A48" s="300"/>
      <c r="B48" s="295"/>
      <c r="C48" s="295"/>
      <c r="D48" s="295"/>
      <c r="E48" s="295"/>
      <c r="F48" s="295"/>
      <c r="G48" s="295"/>
      <c r="H48" s="295"/>
      <c r="I48" s="295"/>
      <c r="J48" s="295"/>
      <c r="K48" s="295"/>
      <c r="L48" s="295"/>
      <c r="M48" s="295"/>
      <c r="N48" s="295"/>
      <c r="O48" s="44">
        <v>3</v>
      </c>
      <c r="P48" s="29" t="s">
        <v>218</v>
      </c>
      <c r="Q48" s="29" t="s">
        <v>219</v>
      </c>
      <c r="R48" s="87" t="str">
        <f t="shared" si="13"/>
        <v>Impacto</v>
      </c>
      <c r="S48" s="50" t="s">
        <v>220</v>
      </c>
      <c r="T48" s="50" t="s">
        <v>117</v>
      </c>
      <c r="U48" s="51" t="str">
        <f t="shared" si="14"/>
        <v>25%</v>
      </c>
      <c r="V48" s="50" t="s">
        <v>143</v>
      </c>
      <c r="W48" s="50" t="s">
        <v>119</v>
      </c>
      <c r="X48" s="50" t="s">
        <v>120</v>
      </c>
      <c r="Y48" s="52">
        <f t="shared" ref="Y48:Y55" si="21">IFERROR(IF(AND(R47="Probabilidad",R48="Probabilidad"),(AA47-(+AA47*U48)),IF(AND(R47="Impacto",R48="Probabilidad"),(AA46-(+AA46*U48)),IF(R48="Impacto",AA47,""))),"")</f>
        <v>0.12</v>
      </c>
      <c r="Z48" s="34" t="str">
        <f t="shared" si="15"/>
        <v>Muy Baja</v>
      </c>
      <c r="AA48" s="51">
        <f t="shared" si="16"/>
        <v>0.12</v>
      </c>
      <c r="AB48" s="34" t="str">
        <f t="shared" si="17"/>
        <v>Moderado</v>
      </c>
      <c r="AC48" s="51">
        <f t="shared" ref="AC48:AC55" si="22">IFERROR(IF(AND(R47="Impacto",R48="Impacto"),(AC47-(+AC47*U48)),IF(AND(R47="Probabilidad",R48="Impacto"),(AC46-(+AC46*U48)),IF(R48="Probabilidad",AC47,""))),"")</f>
        <v>0.60000000000000009</v>
      </c>
      <c r="AD48" s="53" t="str">
        <f t="shared" si="18"/>
        <v>Moderado</v>
      </c>
      <c r="AE48" s="50" t="s">
        <v>213</v>
      </c>
      <c r="AF48" s="50"/>
      <c r="AG48" s="29"/>
      <c r="AH48" s="54"/>
      <c r="AI48" s="54"/>
      <c r="AJ48" s="29"/>
      <c r="AK48" s="55"/>
      <c r="AL48" s="29" t="s">
        <v>221</v>
      </c>
      <c r="AM48" s="89" t="s">
        <v>222</v>
      </c>
      <c r="AN48" s="38" t="s">
        <v>223</v>
      </c>
      <c r="AO48" s="70" t="s">
        <v>224</v>
      </c>
      <c r="AP48" s="56"/>
      <c r="AQ48" s="56"/>
      <c r="AR48" s="56"/>
      <c r="AS48" s="57"/>
      <c r="AT48" s="56"/>
      <c r="AU48" s="56"/>
      <c r="AV48" s="56"/>
      <c r="AW48" s="43"/>
      <c r="AX48" s="19"/>
      <c r="AY48" s="19"/>
      <c r="AZ48" s="19"/>
      <c r="BA48" s="19"/>
      <c r="BB48" s="19"/>
      <c r="BC48" s="19"/>
      <c r="BD48" s="19"/>
      <c r="BE48" s="19"/>
      <c r="BF48" s="19"/>
      <c r="BG48" s="19"/>
      <c r="BH48" s="19"/>
      <c r="BI48" s="19"/>
      <c r="BJ48" s="19"/>
      <c r="BK48" s="19"/>
      <c r="BL48" s="19"/>
      <c r="BM48" s="19"/>
      <c r="BN48" s="19"/>
      <c r="BO48" s="19"/>
      <c r="BP48" s="19"/>
    </row>
    <row r="49" spans="1:68" ht="255.75" customHeight="1" x14ac:dyDescent="0.35">
      <c r="A49" s="300"/>
      <c r="B49" s="295"/>
      <c r="C49" s="295"/>
      <c r="D49" s="295"/>
      <c r="E49" s="295"/>
      <c r="F49" s="295"/>
      <c r="G49" s="295"/>
      <c r="H49" s="295"/>
      <c r="I49" s="295"/>
      <c r="J49" s="295"/>
      <c r="K49" s="295"/>
      <c r="L49" s="295"/>
      <c r="M49" s="295"/>
      <c r="N49" s="295"/>
      <c r="O49" s="44">
        <v>4</v>
      </c>
      <c r="P49" s="29" t="s">
        <v>225</v>
      </c>
      <c r="Q49" s="29" t="s">
        <v>226</v>
      </c>
      <c r="R49" s="45" t="str">
        <f t="shared" si="13"/>
        <v>Probabilidad</v>
      </c>
      <c r="S49" s="45" t="s">
        <v>116</v>
      </c>
      <c r="T49" s="35" t="s">
        <v>117</v>
      </c>
      <c r="U49" s="45" t="str">
        <f t="shared" si="14"/>
        <v>40%</v>
      </c>
      <c r="V49" s="45" t="s">
        <v>143</v>
      </c>
      <c r="W49" s="45" t="s">
        <v>132</v>
      </c>
      <c r="X49" s="46" t="s">
        <v>120</v>
      </c>
      <c r="Y49" s="34">
        <f t="shared" si="21"/>
        <v>7.1999999999999995E-2</v>
      </c>
      <c r="Z49" s="35" t="str">
        <f t="shared" si="15"/>
        <v>Muy Baja</v>
      </c>
      <c r="AA49" s="34">
        <f t="shared" si="16"/>
        <v>7.1999999999999995E-2</v>
      </c>
      <c r="AB49" s="35" t="str">
        <f t="shared" si="17"/>
        <v>Moderado</v>
      </c>
      <c r="AC49" s="34">
        <f t="shared" si="22"/>
        <v>0.60000000000000009</v>
      </c>
      <c r="AD49" s="45" t="str">
        <f t="shared" si="18"/>
        <v>Moderado</v>
      </c>
      <c r="AE49" s="45" t="s">
        <v>213</v>
      </c>
      <c r="AF49" s="29"/>
      <c r="AG49" s="47"/>
      <c r="AH49" s="47"/>
      <c r="AI49" s="29"/>
      <c r="AJ49" s="29"/>
      <c r="AK49" s="29"/>
      <c r="AL49" s="38" t="s">
        <v>227</v>
      </c>
      <c r="AM49" s="73" t="s">
        <v>228</v>
      </c>
      <c r="AN49" s="38" t="s">
        <v>229</v>
      </c>
      <c r="AO49" s="70" t="s">
        <v>230</v>
      </c>
      <c r="AP49" s="56"/>
      <c r="AQ49" s="56"/>
      <c r="AR49" s="56"/>
      <c r="AS49" s="57"/>
      <c r="AT49" s="56"/>
      <c r="AU49" s="90"/>
      <c r="AV49" s="56"/>
      <c r="AW49" s="43"/>
      <c r="AX49" s="19"/>
      <c r="AY49" s="19"/>
      <c r="AZ49" s="19"/>
      <c r="BA49" s="19"/>
      <c r="BB49" s="19"/>
      <c r="BC49" s="19"/>
      <c r="BD49" s="19"/>
      <c r="BE49" s="19"/>
      <c r="BF49" s="19"/>
      <c r="BG49" s="19"/>
      <c r="BH49" s="19"/>
      <c r="BI49" s="19"/>
      <c r="BJ49" s="19"/>
      <c r="BK49" s="19"/>
      <c r="BL49" s="19"/>
      <c r="BM49" s="19"/>
      <c r="BN49" s="19"/>
      <c r="BO49" s="19"/>
      <c r="BP49" s="19"/>
    </row>
    <row r="50" spans="1:68" ht="267" customHeight="1" x14ac:dyDescent="0.35">
      <c r="A50" s="300"/>
      <c r="B50" s="295"/>
      <c r="C50" s="295"/>
      <c r="D50" s="295"/>
      <c r="E50" s="295"/>
      <c r="F50" s="295"/>
      <c r="G50" s="295"/>
      <c r="H50" s="295"/>
      <c r="I50" s="295"/>
      <c r="J50" s="295"/>
      <c r="K50" s="295"/>
      <c r="L50" s="295"/>
      <c r="M50" s="295"/>
      <c r="N50" s="295"/>
      <c r="O50" s="44">
        <v>5</v>
      </c>
      <c r="P50" s="29" t="s">
        <v>231</v>
      </c>
      <c r="Q50" s="29" t="s">
        <v>115</v>
      </c>
      <c r="R50" s="45" t="str">
        <f t="shared" si="13"/>
        <v>Probabilidad</v>
      </c>
      <c r="S50" s="45" t="s">
        <v>116</v>
      </c>
      <c r="T50" s="35" t="s">
        <v>117</v>
      </c>
      <c r="U50" s="45" t="str">
        <f t="shared" si="14"/>
        <v>40%</v>
      </c>
      <c r="V50" s="45" t="s">
        <v>143</v>
      </c>
      <c r="W50" s="45" t="s">
        <v>132</v>
      </c>
      <c r="X50" s="46" t="s">
        <v>120</v>
      </c>
      <c r="Y50" s="34">
        <f t="shared" si="21"/>
        <v>4.3199999999999995E-2</v>
      </c>
      <c r="Z50" s="35" t="str">
        <f t="shared" si="15"/>
        <v>Muy Baja</v>
      </c>
      <c r="AA50" s="34">
        <f t="shared" si="16"/>
        <v>4.3199999999999995E-2</v>
      </c>
      <c r="AB50" s="35" t="str">
        <f t="shared" si="17"/>
        <v>Moderado</v>
      </c>
      <c r="AC50" s="34">
        <f t="shared" si="22"/>
        <v>0.60000000000000009</v>
      </c>
      <c r="AD50" s="45" t="str">
        <f t="shared" si="18"/>
        <v>Moderado</v>
      </c>
      <c r="AE50" s="45"/>
      <c r="AF50" s="29"/>
      <c r="AG50" s="47"/>
      <c r="AH50" s="47"/>
      <c r="AI50" s="29"/>
      <c r="AJ50" s="29"/>
      <c r="AK50" s="29"/>
      <c r="AL50" s="38" t="s">
        <v>232</v>
      </c>
      <c r="AM50" s="73" t="s">
        <v>233</v>
      </c>
      <c r="AN50" s="38" t="s">
        <v>234</v>
      </c>
      <c r="AO50" s="70" t="s">
        <v>235</v>
      </c>
      <c r="AP50" s="90"/>
      <c r="AQ50" s="44"/>
      <c r="AR50" s="91"/>
      <c r="AS50" s="90"/>
      <c r="AT50" s="44"/>
      <c r="AU50" s="90"/>
      <c r="AV50" s="56"/>
      <c r="AW50" s="43"/>
      <c r="AX50" s="19"/>
      <c r="AY50" s="19"/>
      <c r="AZ50" s="19"/>
      <c r="BA50" s="19"/>
      <c r="BB50" s="19"/>
      <c r="BC50" s="19"/>
      <c r="BD50" s="19"/>
      <c r="BE50" s="19"/>
      <c r="BF50" s="19"/>
      <c r="BG50" s="19"/>
      <c r="BH50" s="19"/>
      <c r="BI50" s="19"/>
      <c r="BJ50" s="19"/>
      <c r="BK50" s="19"/>
      <c r="BL50" s="19"/>
      <c r="BM50" s="19"/>
      <c r="BN50" s="19"/>
      <c r="BO50" s="19"/>
      <c r="BP50" s="19"/>
    </row>
    <row r="51" spans="1:68" ht="39" customHeight="1" x14ac:dyDescent="0.35">
      <c r="A51" s="300"/>
      <c r="B51" s="295"/>
      <c r="C51" s="295"/>
      <c r="D51" s="295"/>
      <c r="E51" s="295"/>
      <c r="F51" s="295"/>
      <c r="G51" s="295"/>
      <c r="H51" s="295"/>
      <c r="I51" s="295"/>
      <c r="J51" s="295"/>
      <c r="K51" s="295"/>
      <c r="L51" s="295"/>
      <c r="M51" s="295"/>
      <c r="N51" s="295"/>
      <c r="O51" s="44">
        <v>6</v>
      </c>
      <c r="P51" s="29"/>
      <c r="Q51" s="29"/>
      <c r="R51" s="45" t="str">
        <f t="shared" si="13"/>
        <v/>
      </c>
      <c r="S51" s="45"/>
      <c r="T51" s="35"/>
      <c r="U51" s="45" t="str">
        <f t="shared" si="14"/>
        <v/>
      </c>
      <c r="V51" s="45"/>
      <c r="W51" s="45"/>
      <c r="X51" s="46"/>
      <c r="Y51" s="34" t="str">
        <f t="shared" si="21"/>
        <v/>
      </c>
      <c r="Z51" s="35" t="str">
        <f t="shared" si="15"/>
        <v/>
      </c>
      <c r="AA51" s="34" t="str">
        <f t="shared" si="16"/>
        <v/>
      </c>
      <c r="AB51" s="35" t="str">
        <f t="shared" si="17"/>
        <v/>
      </c>
      <c r="AC51" s="34" t="str">
        <f t="shared" si="22"/>
        <v/>
      </c>
      <c r="AD51" s="45" t="str">
        <f t="shared" si="18"/>
        <v/>
      </c>
      <c r="AE51" s="45"/>
      <c r="AF51" s="29"/>
      <c r="AG51" s="47"/>
      <c r="AH51" s="47"/>
      <c r="AI51" s="29"/>
      <c r="AJ51" s="29"/>
      <c r="AK51" s="29"/>
      <c r="AL51" s="29"/>
      <c r="AM51" s="29"/>
      <c r="AN51" s="44"/>
      <c r="AO51" s="29"/>
      <c r="AP51" s="90"/>
      <c r="AQ51" s="44"/>
      <c r="AR51" s="44"/>
      <c r="AS51" s="90"/>
      <c r="AT51" s="44"/>
      <c r="AU51" s="44"/>
      <c r="AV51" s="56"/>
      <c r="AW51" s="43"/>
      <c r="AX51" s="19"/>
      <c r="AY51" s="19"/>
      <c r="AZ51" s="19"/>
      <c r="BA51" s="19"/>
      <c r="BB51" s="19"/>
      <c r="BC51" s="19"/>
      <c r="BD51" s="19"/>
      <c r="BE51" s="19"/>
      <c r="BF51" s="19"/>
      <c r="BG51" s="19"/>
      <c r="BH51" s="19"/>
      <c r="BI51" s="19"/>
      <c r="BJ51" s="19"/>
      <c r="BK51" s="19"/>
      <c r="BL51" s="19"/>
      <c r="BM51" s="19"/>
      <c r="BN51" s="19"/>
      <c r="BO51" s="19"/>
      <c r="BP51" s="19"/>
    </row>
    <row r="52" spans="1:68" ht="39" customHeight="1" x14ac:dyDescent="0.35">
      <c r="A52" s="300"/>
      <c r="B52" s="295"/>
      <c r="C52" s="295"/>
      <c r="D52" s="295"/>
      <c r="E52" s="295"/>
      <c r="F52" s="295"/>
      <c r="G52" s="295"/>
      <c r="H52" s="295"/>
      <c r="I52" s="295"/>
      <c r="J52" s="295"/>
      <c r="K52" s="295"/>
      <c r="L52" s="295"/>
      <c r="M52" s="295"/>
      <c r="N52" s="295"/>
      <c r="O52" s="44">
        <v>7</v>
      </c>
      <c r="P52" s="29"/>
      <c r="Q52" s="29"/>
      <c r="R52" s="44" t="str">
        <f t="shared" si="13"/>
        <v/>
      </c>
      <c r="S52" s="50"/>
      <c r="T52" s="50"/>
      <c r="U52" s="51" t="str">
        <f t="shared" si="14"/>
        <v/>
      </c>
      <c r="V52" s="50"/>
      <c r="W52" s="50"/>
      <c r="X52" s="50"/>
      <c r="Y52" s="52" t="str">
        <f t="shared" si="21"/>
        <v/>
      </c>
      <c r="Z52" s="34" t="str">
        <f t="shared" si="15"/>
        <v/>
      </c>
      <c r="AA52" s="51" t="str">
        <f t="shared" si="16"/>
        <v/>
      </c>
      <c r="AB52" s="34" t="str">
        <f t="shared" si="17"/>
        <v/>
      </c>
      <c r="AC52" s="51" t="str">
        <f t="shared" si="22"/>
        <v/>
      </c>
      <c r="AD52" s="53" t="str">
        <f t="shared" si="18"/>
        <v/>
      </c>
      <c r="AE52" s="50"/>
      <c r="AF52" s="50"/>
      <c r="AG52" s="29"/>
      <c r="AH52" s="54"/>
      <c r="AI52" s="54"/>
      <c r="AJ52" s="29"/>
      <c r="AK52" s="44"/>
      <c r="AL52" s="29"/>
      <c r="AM52" s="29"/>
      <c r="AN52" s="44"/>
      <c r="AO52" s="29"/>
      <c r="AP52" s="90"/>
      <c r="AQ52" s="44"/>
      <c r="AR52" s="44"/>
      <c r="AS52" s="90"/>
      <c r="AT52" s="44"/>
      <c r="AU52" s="44"/>
      <c r="AV52" s="56"/>
      <c r="AW52" s="43"/>
      <c r="AX52" s="19"/>
      <c r="AY52" s="19"/>
      <c r="AZ52" s="19"/>
      <c r="BA52" s="19"/>
      <c r="BB52" s="19"/>
      <c r="BC52" s="19"/>
      <c r="BD52" s="19"/>
      <c r="BE52" s="19"/>
      <c r="BF52" s="19"/>
      <c r="BG52" s="19"/>
      <c r="BH52" s="19"/>
      <c r="BI52" s="19"/>
      <c r="BJ52" s="19"/>
      <c r="BK52" s="19"/>
      <c r="BL52" s="19"/>
      <c r="BM52" s="19"/>
      <c r="BN52" s="19"/>
      <c r="BO52" s="19"/>
      <c r="BP52" s="19"/>
    </row>
    <row r="53" spans="1:68" ht="39" customHeight="1" x14ac:dyDescent="0.35">
      <c r="A53" s="300"/>
      <c r="B53" s="295"/>
      <c r="C53" s="295"/>
      <c r="D53" s="295"/>
      <c r="E53" s="295"/>
      <c r="F53" s="295"/>
      <c r="G53" s="295"/>
      <c r="H53" s="295"/>
      <c r="I53" s="295"/>
      <c r="J53" s="295"/>
      <c r="K53" s="295"/>
      <c r="L53" s="295"/>
      <c r="M53" s="295"/>
      <c r="N53" s="295"/>
      <c r="O53" s="44">
        <v>8</v>
      </c>
      <c r="P53" s="29"/>
      <c r="Q53" s="29"/>
      <c r="R53" s="44" t="str">
        <f t="shared" si="13"/>
        <v/>
      </c>
      <c r="S53" s="50"/>
      <c r="T53" s="50"/>
      <c r="U53" s="51" t="str">
        <f t="shared" si="14"/>
        <v/>
      </c>
      <c r="V53" s="50"/>
      <c r="W53" s="50"/>
      <c r="X53" s="50"/>
      <c r="Y53" s="52" t="str">
        <f t="shared" si="21"/>
        <v/>
      </c>
      <c r="Z53" s="34" t="str">
        <f t="shared" si="15"/>
        <v/>
      </c>
      <c r="AA53" s="51" t="str">
        <f t="shared" si="16"/>
        <v/>
      </c>
      <c r="AB53" s="34" t="str">
        <f t="shared" si="17"/>
        <v/>
      </c>
      <c r="AC53" s="51" t="str">
        <f t="shared" si="22"/>
        <v/>
      </c>
      <c r="AD53" s="53" t="str">
        <f t="shared" si="18"/>
        <v/>
      </c>
      <c r="AE53" s="50"/>
      <c r="AF53" s="50"/>
      <c r="AG53" s="29"/>
      <c r="AH53" s="54"/>
      <c r="AI53" s="54"/>
      <c r="AJ53" s="29"/>
      <c r="AK53" s="44"/>
      <c r="AL53" s="29"/>
      <c r="AM53" s="29"/>
      <c r="AN53" s="44"/>
      <c r="AO53" s="29"/>
      <c r="AP53" s="29"/>
      <c r="AQ53" s="29"/>
      <c r="AR53" s="44"/>
      <c r="AS53" s="90"/>
      <c r="AT53" s="44"/>
      <c r="AU53" s="44"/>
      <c r="AV53" s="44"/>
      <c r="AW53" s="92"/>
      <c r="AX53" s="19"/>
      <c r="AY53" s="19"/>
      <c r="AZ53" s="19"/>
      <c r="BA53" s="19"/>
      <c r="BB53" s="19"/>
      <c r="BC53" s="19"/>
      <c r="BD53" s="19"/>
      <c r="BE53" s="19"/>
      <c r="BF53" s="19"/>
      <c r="BG53" s="19"/>
      <c r="BH53" s="19"/>
      <c r="BI53" s="19"/>
      <c r="BJ53" s="19"/>
      <c r="BK53" s="19"/>
      <c r="BL53" s="19"/>
      <c r="BM53" s="19"/>
      <c r="BN53" s="19"/>
      <c r="BO53" s="19"/>
      <c r="BP53" s="19"/>
    </row>
    <row r="54" spans="1:68" ht="39" customHeight="1" x14ac:dyDescent="0.35">
      <c r="A54" s="300"/>
      <c r="B54" s="295"/>
      <c r="C54" s="295"/>
      <c r="D54" s="295"/>
      <c r="E54" s="295"/>
      <c r="F54" s="295"/>
      <c r="G54" s="295"/>
      <c r="H54" s="295"/>
      <c r="I54" s="295"/>
      <c r="J54" s="295"/>
      <c r="K54" s="295"/>
      <c r="L54" s="295"/>
      <c r="M54" s="295"/>
      <c r="N54" s="295"/>
      <c r="O54" s="44">
        <v>9</v>
      </c>
      <c r="P54" s="29"/>
      <c r="Q54" s="29"/>
      <c r="R54" s="44" t="str">
        <f t="shared" si="13"/>
        <v/>
      </c>
      <c r="S54" s="50"/>
      <c r="T54" s="50"/>
      <c r="U54" s="51" t="str">
        <f t="shared" si="14"/>
        <v/>
      </c>
      <c r="V54" s="50"/>
      <c r="W54" s="50"/>
      <c r="X54" s="50"/>
      <c r="Y54" s="52" t="str">
        <f t="shared" si="21"/>
        <v/>
      </c>
      <c r="Z54" s="34" t="str">
        <f t="shared" si="15"/>
        <v/>
      </c>
      <c r="AA54" s="51" t="str">
        <f t="shared" si="16"/>
        <v/>
      </c>
      <c r="AB54" s="34" t="str">
        <f t="shared" si="17"/>
        <v/>
      </c>
      <c r="AC54" s="51" t="str">
        <f t="shared" si="22"/>
        <v/>
      </c>
      <c r="AD54" s="53" t="str">
        <f t="shared" si="18"/>
        <v/>
      </c>
      <c r="AE54" s="50"/>
      <c r="AF54" s="50"/>
      <c r="AG54" s="29"/>
      <c r="AH54" s="54"/>
      <c r="AI54" s="54"/>
      <c r="AJ54" s="29"/>
      <c r="AK54" s="44"/>
      <c r="AL54" s="29"/>
      <c r="AM54" s="29"/>
      <c r="AN54" s="44"/>
      <c r="AO54" s="29"/>
      <c r="AP54" s="29"/>
      <c r="AQ54" s="29"/>
      <c r="AR54" s="44"/>
      <c r="AS54" s="90"/>
      <c r="AT54" s="44"/>
      <c r="AU54" s="44"/>
      <c r="AV54" s="44"/>
      <c r="AW54" s="92"/>
      <c r="AX54" s="19"/>
      <c r="AY54" s="19"/>
      <c r="AZ54" s="19"/>
      <c r="BA54" s="19"/>
      <c r="BB54" s="19"/>
      <c r="BC54" s="19"/>
      <c r="BD54" s="19"/>
      <c r="BE54" s="19"/>
      <c r="BF54" s="19"/>
      <c r="BG54" s="19"/>
      <c r="BH54" s="19"/>
      <c r="BI54" s="19"/>
      <c r="BJ54" s="19"/>
      <c r="BK54" s="19"/>
      <c r="BL54" s="19"/>
      <c r="BM54" s="19"/>
      <c r="BN54" s="19"/>
      <c r="BO54" s="19"/>
      <c r="BP54" s="19"/>
    </row>
    <row r="55" spans="1:68" ht="39" customHeight="1" x14ac:dyDescent="0.35">
      <c r="A55" s="301"/>
      <c r="B55" s="296"/>
      <c r="C55" s="296"/>
      <c r="D55" s="296"/>
      <c r="E55" s="296"/>
      <c r="F55" s="296"/>
      <c r="G55" s="296"/>
      <c r="H55" s="296"/>
      <c r="I55" s="296"/>
      <c r="J55" s="296"/>
      <c r="K55" s="296"/>
      <c r="L55" s="296"/>
      <c r="M55" s="296"/>
      <c r="N55" s="296"/>
      <c r="O55" s="59">
        <v>10</v>
      </c>
      <c r="P55" s="60"/>
      <c r="Q55" s="60"/>
      <c r="R55" s="44" t="str">
        <f t="shared" si="13"/>
        <v/>
      </c>
      <c r="S55" s="61"/>
      <c r="T55" s="61"/>
      <c r="U55" s="51" t="str">
        <f t="shared" si="14"/>
        <v/>
      </c>
      <c r="V55" s="61"/>
      <c r="W55" s="61"/>
      <c r="X55" s="61"/>
      <c r="Y55" s="52" t="str">
        <f t="shared" si="21"/>
        <v/>
      </c>
      <c r="Z55" s="34" t="str">
        <f t="shared" si="15"/>
        <v/>
      </c>
      <c r="AA55" s="51" t="str">
        <f t="shared" si="16"/>
        <v/>
      </c>
      <c r="AB55" s="34" t="str">
        <f t="shared" si="17"/>
        <v/>
      </c>
      <c r="AC55" s="51" t="str">
        <f t="shared" si="22"/>
        <v/>
      </c>
      <c r="AD55" s="53" t="str">
        <f t="shared" si="18"/>
        <v/>
      </c>
      <c r="AE55" s="61"/>
      <c r="AF55" s="61"/>
      <c r="AG55" s="60"/>
      <c r="AH55" s="62"/>
      <c r="AI55" s="62"/>
      <c r="AJ55" s="60"/>
      <c r="AK55" s="59"/>
      <c r="AL55" s="60"/>
      <c r="AM55" s="60"/>
      <c r="AN55" s="59"/>
      <c r="AO55" s="60"/>
      <c r="AP55" s="60"/>
      <c r="AQ55" s="60"/>
      <c r="AR55" s="59"/>
      <c r="AS55" s="93"/>
      <c r="AT55" s="59"/>
      <c r="AU55" s="59"/>
      <c r="AV55" s="59"/>
      <c r="AW55" s="94"/>
      <c r="AX55" s="19"/>
      <c r="AY55" s="19"/>
      <c r="AZ55" s="19"/>
      <c r="BA55" s="19"/>
      <c r="BB55" s="19"/>
      <c r="BC55" s="19"/>
      <c r="BD55" s="19"/>
      <c r="BE55" s="19"/>
      <c r="BF55" s="19"/>
      <c r="BG55" s="19"/>
      <c r="BH55" s="19"/>
      <c r="BI55" s="19"/>
      <c r="BJ55" s="19"/>
      <c r="BK55" s="19"/>
      <c r="BL55" s="19"/>
      <c r="BM55" s="19"/>
      <c r="BN55" s="19"/>
      <c r="BO55" s="19"/>
      <c r="BP55" s="19"/>
    </row>
    <row r="56" spans="1:68" ht="233.25" customHeight="1" x14ac:dyDescent="0.35">
      <c r="A56" s="299">
        <v>6</v>
      </c>
      <c r="B56" s="302" t="s">
        <v>236</v>
      </c>
      <c r="C56" s="302" t="s">
        <v>109</v>
      </c>
      <c r="D56" s="302" t="s">
        <v>237</v>
      </c>
      <c r="E56" s="302" t="s">
        <v>238</v>
      </c>
      <c r="F56" s="302" t="s">
        <v>239</v>
      </c>
      <c r="G56" s="303">
        <v>30</v>
      </c>
      <c r="H56" s="294" t="str">
        <f>IF(G56&lt;=0,"",IF(G56&lt;=2,"Muy Baja",IF(G56&lt;=24,"Baja",IF(G56&lt;=500,"Media",IF(G56&lt;=5000,"Alta","Muy Alta")))))</f>
        <v>Media</v>
      </c>
      <c r="I56" s="297">
        <f>IF(H56="","",IF(H56="Muy Baja",0.2,IF(H56="Baja",0.4,IF(H56="Media",0.6,IF(H56="Alta",0.8,IF(H56="Muy Alta",1,))))))</f>
        <v>0.6</v>
      </c>
      <c r="J56" s="297" t="s">
        <v>141</v>
      </c>
      <c r="K56" s="297" t="str">
        <f>IF(J56='Tabla Impacto corrupción '!$B$5,'Tabla Impacto corrupción '!$C$5,IF(J56='Tabla Impacto corrupción '!$B$6,'Tabla Impacto corrupción '!$C$6,IF(J56='Tabla Impacto corrupción '!$B$7,'Tabla Impacto corrupción '!$C$7)))</f>
        <v>Entre 6 y 11 es MAYOR</v>
      </c>
      <c r="L56" s="294" t="str">
        <f>IF(J56='Tabla Impacto corrupción '!$B$5,"Moderado",IF(J56='Tabla Impacto corrupción '!$B$6,"Mayor",IF(J56='Tabla Impacto corrupción '!$B$7,"Catastrófico")))</f>
        <v>Mayor</v>
      </c>
      <c r="M56" s="297">
        <f>IF(L56="","",IF(L56="Leve",0.2,IF(L56="Menor",0.4,IF(L56="Moderado",0.6,IF(L56="Mayor",0.8,IF(L56="Catastrófico",1,))))))</f>
        <v>0.8</v>
      </c>
      <c r="N56" s="298"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Alto</v>
      </c>
      <c r="O56" s="27">
        <v>1</v>
      </c>
      <c r="P56" s="28" t="s">
        <v>240</v>
      </c>
      <c r="Q56" s="29" t="s">
        <v>241</v>
      </c>
      <c r="R56" s="28" t="str">
        <f t="shared" si="13"/>
        <v>Probabilidad</v>
      </c>
      <c r="S56" s="30" t="s">
        <v>116</v>
      </c>
      <c r="T56" s="30" t="s">
        <v>117</v>
      </c>
      <c r="U56" s="31" t="str">
        <f t="shared" si="14"/>
        <v>40%</v>
      </c>
      <c r="V56" s="30" t="s">
        <v>118</v>
      </c>
      <c r="W56" s="30" t="s">
        <v>119</v>
      </c>
      <c r="X56" s="30" t="s">
        <v>120</v>
      </c>
      <c r="Y56" s="32">
        <f>IFERROR(IF(R56="Probabilidad",(I56-(+I56*U56)),IF(R56="Impacto",I56,"")),"")</f>
        <v>0.36</v>
      </c>
      <c r="Z56" s="33" t="str">
        <f t="shared" si="15"/>
        <v>Baja</v>
      </c>
      <c r="AA56" s="31">
        <f t="shared" si="16"/>
        <v>0.36</v>
      </c>
      <c r="AB56" s="33" t="str">
        <f t="shared" si="17"/>
        <v>Mayor</v>
      </c>
      <c r="AC56" s="31">
        <f>IFERROR(IF(R56="Impacto",(M56-(+M56*U56)),IF(R56="Probabilidad",M56,"")),"")</f>
        <v>0.8</v>
      </c>
      <c r="AD56" s="33" t="str">
        <f t="shared" si="18"/>
        <v>Alto</v>
      </c>
      <c r="AE56" s="30" t="s">
        <v>121</v>
      </c>
      <c r="AF56" s="29"/>
      <c r="AG56" s="29"/>
      <c r="AH56" s="47"/>
      <c r="AI56" s="36"/>
      <c r="AJ56" s="28"/>
      <c r="AK56" s="28"/>
      <c r="AL56" s="95" t="s">
        <v>242</v>
      </c>
      <c r="AM56" s="96" t="s">
        <v>243</v>
      </c>
      <c r="AN56" s="97" t="s">
        <v>244</v>
      </c>
      <c r="AO56" s="29" t="s">
        <v>245</v>
      </c>
      <c r="AP56" s="90"/>
      <c r="AQ56" s="44"/>
      <c r="AR56" s="44"/>
      <c r="AS56" s="90"/>
      <c r="AT56" s="44"/>
      <c r="AU56" s="98"/>
      <c r="AV56" s="28"/>
      <c r="AW56" s="99"/>
      <c r="AX56" s="19"/>
      <c r="AY56" s="19"/>
      <c r="AZ56" s="19"/>
      <c r="BA56" s="19"/>
      <c r="BB56" s="19"/>
      <c r="BC56" s="19"/>
      <c r="BD56" s="19"/>
      <c r="BE56" s="19"/>
      <c r="BF56" s="19"/>
      <c r="BG56" s="19"/>
      <c r="BH56" s="19"/>
      <c r="BI56" s="19"/>
      <c r="BJ56" s="19"/>
      <c r="BK56" s="19"/>
      <c r="BL56" s="19"/>
      <c r="BM56" s="19"/>
      <c r="BN56" s="19"/>
      <c r="BO56" s="19"/>
      <c r="BP56" s="19"/>
    </row>
    <row r="57" spans="1:68" ht="113.25" customHeight="1" x14ac:dyDescent="0.35">
      <c r="A57" s="300"/>
      <c r="B57" s="295"/>
      <c r="C57" s="295"/>
      <c r="D57" s="295"/>
      <c r="E57" s="295"/>
      <c r="F57" s="295"/>
      <c r="G57" s="295"/>
      <c r="H57" s="295"/>
      <c r="I57" s="295"/>
      <c r="J57" s="295"/>
      <c r="K57" s="295"/>
      <c r="L57" s="295"/>
      <c r="M57" s="295"/>
      <c r="N57" s="295"/>
      <c r="O57" s="44">
        <v>2</v>
      </c>
      <c r="P57" s="29" t="s">
        <v>246</v>
      </c>
      <c r="Q57" s="29" t="s">
        <v>241</v>
      </c>
      <c r="R57" s="29" t="str">
        <f t="shared" si="13"/>
        <v>Probabilidad</v>
      </c>
      <c r="S57" s="45" t="s">
        <v>116</v>
      </c>
      <c r="T57" s="45" t="s">
        <v>117</v>
      </c>
      <c r="U57" s="35" t="str">
        <f t="shared" si="14"/>
        <v>40%</v>
      </c>
      <c r="V57" s="45" t="s">
        <v>118</v>
      </c>
      <c r="W57" s="45" t="s">
        <v>132</v>
      </c>
      <c r="X57" s="45" t="s">
        <v>120</v>
      </c>
      <c r="Y57" s="46">
        <f>IFERROR(IF(AND(R56="Probabilidad",R57="Probabilidad"),(AA56-(+AA56*U57)),IF(R57="Probabilidad",(I56-(+I56*U57)),IF(R57="Impacto",AA56,""))),"")</f>
        <v>0.216</v>
      </c>
      <c r="Z57" s="34" t="str">
        <f t="shared" si="15"/>
        <v>Baja</v>
      </c>
      <c r="AA57" s="35">
        <f t="shared" si="16"/>
        <v>0.216</v>
      </c>
      <c r="AB57" s="34" t="str">
        <f t="shared" si="17"/>
        <v>Mayor</v>
      </c>
      <c r="AC57" s="35">
        <f>IFERROR(IF(AND(R56="Impacto",R57="Impacto"),(AC56-(+AC56*U57)),IF(R57="Impacto",($M$56-(+$M$56*U57)),IF(R57="Probabilidad",AC56,""))),"")</f>
        <v>0.8</v>
      </c>
      <c r="AD57" s="34" t="str">
        <f t="shared" si="18"/>
        <v>Alto</v>
      </c>
      <c r="AE57" s="45" t="s">
        <v>121</v>
      </c>
      <c r="AF57" s="29"/>
      <c r="AG57" s="29"/>
      <c r="AH57" s="47"/>
      <c r="AI57" s="47"/>
      <c r="AJ57" s="29"/>
      <c r="AK57" s="29"/>
      <c r="AL57" s="29" t="s">
        <v>247</v>
      </c>
      <c r="AM57" s="100" t="s">
        <v>248</v>
      </c>
      <c r="AN57" s="38" t="s">
        <v>249</v>
      </c>
      <c r="AO57" s="29" t="s">
        <v>250</v>
      </c>
      <c r="AP57" s="45"/>
      <c r="AQ57" s="35"/>
      <c r="AR57" s="45"/>
      <c r="AS57" s="45"/>
      <c r="AT57" s="45"/>
      <c r="AU57" s="46"/>
      <c r="AV57" s="34"/>
      <c r="AW57" s="35"/>
      <c r="AX57" s="34"/>
      <c r="AY57" s="35"/>
      <c r="AZ57" s="34"/>
      <c r="BA57" s="45"/>
      <c r="BB57" s="29"/>
      <c r="BC57" s="29"/>
      <c r="BD57" s="47"/>
      <c r="BE57" s="47"/>
      <c r="BF57" s="29"/>
      <c r="BG57" s="29"/>
      <c r="BH57" s="101"/>
      <c r="BI57" s="19"/>
      <c r="BJ57" s="19"/>
      <c r="BK57" s="19"/>
      <c r="BL57" s="19"/>
      <c r="BM57" s="19"/>
      <c r="BN57" s="19"/>
      <c r="BO57" s="19"/>
      <c r="BP57" s="19"/>
    </row>
    <row r="58" spans="1:68" ht="161.25" customHeight="1" x14ac:dyDescent="0.35">
      <c r="A58" s="300"/>
      <c r="B58" s="295"/>
      <c r="C58" s="295"/>
      <c r="D58" s="295"/>
      <c r="E58" s="295"/>
      <c r="F58" s="295"/>
      <c r="G58" s="295"/>
      <c r="H58" s="295"/>
      <c r="I58" s="295"/>
      <c r="J58" s="295"/>
      <c r="K58" s="295"/>
      <c r="L58" s="295"/>
      <c r="M58" s="295"/>
      <c r="N58" s="295"/>
      <c r="O58" s="44">
        <v>3</v>
      </c>
      <c r="P58" s="29" t="s">
        <v>169</v>
      </c>
      <c r="Q58" s="29" t="s">
        <v>170</v>
      </c>
      <c r="R58" s="29" t="str">
        <f t="shared" si="13"/>
        <v>Probabilidad</v>
      </c>
      <c r="S58" s="45" t="s">
        <v>116</v>
      </c>
      <c r="T58" s="45" t="s">
        <v>117</v>
      </c>
      <c r="U58" s="35" t="str">
        <f t="shared" si="14"/>
        <v>40%</v>
      </c>
      <c r="V58" s="45" t="s">
        <v>118</v>
      </c>
      <c r="W58" s="45" t="s">
        <v>119</v>
      </c>
      <c r="X58" s="45" t="s">
        <v>120</v>
      </c>
      <c r="Y58" s="46">
        <f t="shared" ref="Y58:Y65" si="23">IFERROR(IF(AND(R57="Probabilidad",R58="Probabilidad"),(AA57-(+AA57*U58)),IF(AND(R57="Impacto",R58="Probabilidad"),(AA56-(+AA56*U58)),IF(R58="Impacto",AA57,""))),"")</f>
        <v>0.12959999999999999</v>
      </c>
      <c r="Z58" s="34" t="str">
        <f t="shared" si="15"/>
        <v>Muy Baja</v>
      </c>
      <c r="AA58" s="35">
        <f t="shared" si="16"/>
        <v>0.12959999999999999</v>
      </c>
      <c r="AB58" s="34" t="str">
        <f t="shared" si="17"/>
        <v>Mayor</v>
      </c>
      <c r="AC58" s="35">
        <f t="shared" ref="AC58:AC65" si="24">IFERROR(IF(AND(R57="Impacto",R58="Impacto"),(AC57-(+AC57*U58)),IF(AND(R57="Probabilidad",R58="Impacto"),(AC56-(+AC56*U58)),IF(R58="Probabilidad",AC57,""))),"")</f>
        <v>0.8</v>
      </c>
      <c r="AD58" s="34" t="str">
        <f t="shared" si="18"/>
        <v>Alto</v>
      </c>
      <c r="AE58" s="45" t="s">
        <v>251</v>
      </c>
      <c r="AF58" s="29"/>
      <c r="AG58" s="29"/>
      <c r="AH58" s="47"/>
      <c r="AI58" s="47"/>
      <c r="AJ58" s="29"/>
      <c r="AK58" s="28"/>
      <c r="AL58" s="29" t="s">
        <v>171</v>
      </c>
      <c r="AM58" s="100" t="s">
        <v>252</v>
      </c>
      <c r="AN58" s="38" t="s">
        <v>173</v>
      </c>
      <c r="AO58" s="29" t="s">
        <v>174</v>
      </c>
      <c r="AP58" s="45"/>
      <c r="AQ58" s="35"/>
      <c r="AR58" s="45"/>
      <c r="AS58" s="45"/>
      <c r="AT58" s="45"/>
      <c r="AU58" s="46"/>
      <c r="AV58" s="34"/>
      <c r="AW58" s="35"/>
      <c r="AX58" s="34"/>
      <c r="AY58" s="35"/>
      <c r="AZ58" s="34"/>
      <c r="BA58" s="45"/>
      <c r="BB58" s="29"/>
      <c r="BC58" s="29"/>
      <c r="BD58" s="47"/>
      <c r="BE58" s="47"/>
      <c r="BF58" s="29"/>
      <c r="BG58" s="28"/>
      <c r="BH58" s="102"/>
      <c r="BI58" s="19"/>
      <c r="BJ58" s="19"/>
      <c r="BK58" s="19"/>
      <c r="BL58" s="19"/>
      <c r="BM58" s="19"/>
      <c r="BN58" s="19"/>
      <c r="BO58" s="19"/>
      <c r="BP58" s="19"/>
    </row>
    <row r="59" spans="1:68" ht="211.5" customHeight="1" x14ac:dyDescent="0.35">
      <c r="A59" s="300"/>
      <c r="B59" s="295"/>
      <c r="C59" s="295"/>
      <c r="D59" s="295"/>
      <c r="E59" s="295"/>
      <c r="F59" s="295"/>
      <c r="G59" s="295"/>
      <c r="H59" s="295"/>
      <c r="I59" s="295"/>
      <c r="J59" s="295"/>
      <c r="K59" s="295"/>
      <c r="L59" s="295"/>
      <c r="M59" s="295"/>
      <c r="N59" s="295"/>
      <c r="O59" s="44">
        <v>4</v>
      </c>
      <c r="P59" s="29" t="s">
        <v>253</v>
      </c>
      <c r="Q59" s="29" t="s">
        <v>153</v>
      </c>
      <c r="R59" s="29" t="str">
        <f t="shared" si="13"/>
        <v>Probabilidad</v>
      </c>
      <c r="S59" s="45" t="s">
        <v>116</v>
      </c>
      <c r="T59" s="45" t="s">
        <v>117</v>
      </c>
      <c r="U59" s="35"/>
      <c r="V59" s="45" t="s">
        <v>118</v>
      </c>
      <c r="W59" s="45" t="s">
        <v>132</v>
      </c>
      <c r="X59" s="45" t="s">
        <v>120</v>
      </c>
      <c r="Y59" s="46">
        <f t="shared" si="23"/>
        <v>0.12959999999999999</v>
      </c>
      <c r="Z59" s="34" t="str">
        <f t="shared" si="15"/>
        <v>Muy Baja</v>
      </c>
      <c r="AA59" s="35">
        <f t="shared" si="16"/>
        <v>0.12959999999999999</v>
      </c>
      <c r="AB59" s="34" t="str">
        <f t="shared" si="17"/>
        <v>Mayor</v>
      </c>
      <c r="AC59" s="35">
        <f t="shared" si="24"/>
        <v>0.8</v>
      </c>
      <c r="AD59" s="34" t="str">
        <f t="shared" si="18"/>
        <v>Alto</v>
      </c>
      <c r="AE59" s="45" t="s">
        <v>121</v>
      </c>
      <c r="AF59" s="29"/>
      <c r="AG59" s="29"/>
      <c r="AH59" s="29"/>
      <c r="AI59" s="47"/>
      <c r="AJ59" s="29"/>
      <c r="AK59" s="29"/>
      <c r="AL59" s="103" t="s">
        <v>254</v>
      </c>
      <c r="AM59" s="104" t="s">
        <v>255</v>
      </c>
      <c r="AN59" s="69" t="s">
        <v>256</v>
      </c>
      <c r="AO59" s="29" t="s">
        <v>257</v>
      </c>
      <c r="AP59" s="90"/>
      <c r="AQ59" s="44"/>
      <c r="AR59" s="44"/>
      <c r="AS59" s="90"/>
      <c r="AT59" s="44"/>
      <c r="AU59" s="98"/>
      <c r="AV59" s="29"/>
      <c r="AW59" s="92"/>
      <c r="AX59" s="19"/>
      <c r="AY59" s="19"/>
      <c r="AZ59" s="19"/>
      <c r="BA59" s="19"/>
      <c r="BB59" s="19"/>
      <c r="BC59" s="19"/>
      <c r="BD59" s="19"/>
      <c r="BE59" s="19"/>
      <c r="BF59" s="19"/>
      <c r="BG59" s="19"/>
      <c r="BH59" s="19"/>
      <c r="BI59" s="19"/>
      <c r="BJ59" s="19"/>
      <c r="BK59" s="19"/>
      <c r="BL59" s="19"/>
      <c r="BM59" s="19"/>
      <c r="BN59" s="19"/>
      <c r="BO59" s="19"/>
      <c r="BP59" s="19"/>
    </row>
    <row r="60" spans="1:68" ht="186" customHeight="1" x14ac:dyDescent="0.35">
      <c r="A60" s="300"/>
      <c r="B60" s="295"/>
      <c r="C60" s="295"/>
      <c r="D60" s="295"/>
      <c r="E60" s="295"/>
      <c r="F60" s="295"/>
      <c r="G60" s="295"/>
      <c r="H60" s="295"/>
      <c r="I60" s="295"/>
      <c r="J60" s="295"/>
      <c r="K60" s="295"/>
      <c r="L60" s="295"/>
      <c r="M60" s="295"/>
      <c r="N60" s="295"/>
      <c r="O60" s="44">
        <v>5</v>
      </c>
      <c r="P60" s="29" t="s">
        <v>258</v>
      </c>
      <c r="Q60" s="29" t="s">
        <v>153</v>
      </c>
      <c r="R60" s="29" t="str">
        <f t="shared" si="13"/>
        <v>Probabilidad</v>
      </c>
      <c r="S60" s="45" t="s">
        <v>116</v>
      </c>
      <c r="T60" s="45" t="s">
        <v>117</v>
      </c>
      <c r="U60" s="35"/>
      <c r="V60" s="45" t="s">
        <v>118</v>
      </c>
      <c r="W60" s="45" t="s">
        <v>132</v>
      </c>
      <c r="X60" s="45" t="s">
        <v>120</v>
      </c>
      <c r="Y60" s="46">
        <f t="shared" si="23"/>
        <v>0.12959999999999999</v>
      </c>
      <c r="Z60" s="34" t="str">
        <f t="shared" si="15"/>
        <v>Muy Baja</v>
      </c>
      <c r="AA60" s="35">
        <f t="shared" si="16"/>
        <v>0.12959999999999999</v>
      </c>
      <c r="AB60" s="34" t="str">
        <f t="shared" si="17"/>
        <v>Mayor</v>
      </c>
      <c r="AC60" s="35">
        <f t="shared" si="24"/>
        <v>0.8</v>
      </c>
      <c r="AD60" s="34" t="str">
        <f t="shared" si="18"/>
        <v>Alto</v>
      </c>
      <c r="AE60" s="45" t="s">
        <v>121</v>
      </c>
      <c r="AF60" s="45"/>
      <c r="AG60" s="29"/>
      <c r="AH60" s="47"/>
      <c r="AI60" s="47"/>
      <c r="AJ60" s="29"/>
      <c r="AK60" s="29"/>
      <c r="AL60" s="29" t="s">
        <v>259</v>
      </c>
      <c r="AM60" s="104" t="s">
        <v>260</v>
      </c>
      <c r="AN60" s="69" t="s">
        <v>261</v>
      </c>
      <c r="AO60" s="29" t="s">
        <v>262</v>
      </c>
      <c r="AP60" s="90"/>
      <c r="AQ60" s="44"/>
      <c r="AR60" s="44"/>
      <c r="AS60" s="90"/>
      <c r="AT60" s="44"/>
      <c r="AU60" s="90"/>
      <c r="AV60" s="44"/>
      <c r="AW60" s="92"/>
      <c r="AX60" s="19"/>
      <c r="AY60" s="19"/>
      <c r="AZ60" s="19"/>
      <c r="BA60" s="19"/>
      <c r="BB60" s="19"/>
      <c r="BC60" s="19"/>
      <c r="BD60" s="19"/>
      <c r="BE60" s="19"/>
      <c r="BF60" s="19"/>
      <c r="BG60" s="19"/>
      <c r="BH60" s="19"/>
      <c r="BI60" s="19"/>
      <c r="BJ60" s="19"/>
      <c r="BK60" s="19"/>
      <c r="BL60" s="19"/>
      <c r="BM60" s="19"/>
      <c r="BN60" s="19"/>
      <c r="BO60" s="19"/>
      <c r="BP60" s="19"/>
    </row>
    <row r="61" spans="1:68" ht="105" customHeight="1" x14ac:dyDescent="0.35">
      <c r="A61" s="300"/>
      <c r="B61" s="295"/>
      <c r="C61" s="295"/>
      <c r="D61" s="295"/>
      <c r="E61" s="295"/>
      <c r="F61" s="295"/>
      <c r="G61" s="295"/>
      <c r="H61" s="295"/>
      <c r="I61" s="295"/>
      <c r="J61" s="295"/>
      <c r="K61" s="295"/>
      <c r="L61" s="295"/>
      <c r="M61" s="295"/>
      <c r="N61" s="295"/>
      <c r="O61" s="44">
        <v>6</v>
      </c>
      <c r="P61" s="29" t="s">
        <v>263</v>
      </c>
      <c r="Q61" s="29" t="s">
        <v>131</v>
      </c>
      <c r="R61" s="29" t="str">
        <f t="shared" si="13"/>
        <v>Probabilidad</v>
      </c>
      <c r="S61" s="45" t="s">
        <v>116</v>
      </c>
      <c r="T61" s="45" t="s">
        <v>117</v>
      </c>
      <c r="U61" s="35"/>
      <c r="V61" s="45" t="s">
        <v>143</v>
      </c>
      <c r="W61" s="45" t="s">
        <v>132</v>
      </c>
      <c r="X61" s="45" t="s">
        <v>120</v>
      </c>
      <c r="Y61" s="46">
        <f t="shared" si="23"/>
        <v>0.12959999999999999</v>
      </c>
      <c r="Z61" s="34" t="str">
        <f t="shared" si="15"/>
        <v>Muy Baja</v>
      </c>
      <c r="AA61" s="35">
        <f t="shared" si="16"/>
        <v>0.12959999999999999</v>
      </c>
      <c r="AB61" s="34" t="str">
        <f t="shared" si="17"/>
        <v>Mayor</v>
      </c>
      <c r="AC61" s="35">
        <f t="shared" si="24"/>
        <v>0.8</v>
      </c>
      <c r="AD61" s="34" t="str">
        <f t="shared" si="18"/>
        <v>Alto</v>
      </c>
      <c r="AE61" s="45" t="s">
        <v>121</v>
      </c>
      <c r="AF61" s="45"/>
      <c r="AG61" s="29"/>
      <c r="AH61" s="47"/>
      <c r="AI61" s="47"/>
      <c r="AJ61" s="29"/>
      <c r="AK61" s="29"/>
      <c r="AL61" s="29" t="s">
        <v>176</v>
      </c>
      <c r="AM61" s="105" t="s">
        <v>264</v>
      </c>
      <c r="AN61" s="29" t="s">
        <v>265</v>
      </c>
      <c r="AO61" s="106" t="s">
        <v>266</v>
      </c>
      <c r="AP61" s="29"/>
      <c r="AQ61" s="106"/>
      <c r="AR61" s="40"/>
      <c r="AS61" s="29"/>
      <c r="AT61" s="106"/>
      <c r="AU61" s="29"/>
      <c r="AV61" s="106"/>
      <c r="AW61" s="92"/>
      <c r="AX61" s="19"/>
      <c r="AY61" s="19"/>
      <c r="AZ61" s="19"/>
      <c r="BA61" s="19"/>
      <c r="BB61" s="19"/>
      <c r="BC61" s="19"/>
      <c r="BD61" s="19"/>
      <c r="BE61" s="19"/>
      <c r="BF61" s="19"/>
      <c r="BG61" s="19"/>
      <c r="BH61" s="19"/>
      <c r="BI61" s="19"/>
      <c r="BJ61" s="19"/>
      <c r="BK61" s="19"/>
      <c r="BL61" s="19"/>
      <c r="BM61" s="19"/>
      <c r="BN61" s="19"/>
      <c r="BO61" s="19"/>
      <c r="BP61" s="19"/>
    </row>
    <row r="62" spans="1:68" ht="39" customHeight="1" x14ac:dyDescent="0.35">
      <c r="A62" s="300"/>
      <c r="B62" s="295"/>
      <c r="C62" s="295"/>
      <c r="D62" s="295"/>
      <c r="E62" s="295"/>
      <c r="F62" s="295"/>
      <c r="G62" s="295"/>
      <c r="H62" s="295"/>
      <c r="I62" s="295"/>
      <c r="J62" s="295"/>
      <c r="K62" s="295"/>
      <c r="L62" s="295"/>
      <c r="M62" s="295"/>
      <c r="N62" s="295"/>
      <c r="O62" s="44">
        <v>7</v>
      </c>
      <c r="P62" s="29"/>
      <c r="Q62" s="29"/>
      <c r="R62" s="29" t="str">
        <f t="shared" si="13"/>
        <v/>
      </c>
      <c r="S62" s="45"/>
      <c r="T62" s="45"/>
      <c r="U62" s="35"/>
      <c r="V62" s="45"/>
      <c r="W62" s="45"/>
      <c r="X62" s="45"/>
      <c r="Y62" s="46" t="str">
        <f t="shared" si="23"/>
        <v/>
      </c>
      <c r="Z62" s="34" t="str">
        <f t="shared" si="15"/>
        <v/>
      </c>
      <c r="AA62" s="35" t="str">
        <f t="shared" si="16"/>
        <v/>
      </c>
      <c r="AB62" s="34" t="str">
        <f t="shared" si="17"/>
        <v/>
      </c>
      <c r="AC62" s="35" t="str">
        <f t="shared" si="24"/>
        <v/>
      </c>
      <c r="AD62" s="34" t="str">
        <f t="shared" si="18"/>
        <v/>
      </c>
      <c r="AE62" s="45"/>
      <c r="AF62" s="45"/>
      <c r="AG62" s="29"/>
      <c r="AH62" s="47"/>
      <c r="AI62" s="47"/>
      <c r="AJ62" s="29"/>
      <c r="AK62" s="29"/>
      <c r="AL62" s="29"/>
      <c r="AM62" s="29"/>
      <c r="AN62" s="44"/>
      <c r="AO62" s="44"/>
      <c r="AP62" s="44"/>
      <c r="AQ62" s="44"/>
      <c r="AR62" s="44"/>
      <c r="AS62" s="90"/>
      <c r="AT62" s="44"/>
      <c r="AU62" s="90"/>
      <c r="AV62" s="44"/>
      <c r="AW62" s="92"/>
      <c r="AX62" s="19"/>
      <c r="AY62" s="19"/>
      <c r="AZ62" s="19"/>
      <c r="BA62" s="19"/>
      <c r="BB62" s="19"/>
      <c r="BC62" s="19"/>
      <c r="BD62" s="19"/>
      <c r="BE62" s="19"/>
      <c r="BF62" s="19"/>
      <c r="BG62" s="19"/>
      <c r="BH62" s="19"/>
      <c r="BI62" s="19"/>
      <c r="BJ62" s="19"/>
      <c r="BK62" s="19"/>
      <c r="BL62" s="19"/>
      <c r="BM62" s="19"/>
      <c r="BN62" s="19"/>
      <c r="BO62" s="19"/>
      <c r="BP62" s="19"/>
    </row>
    <row r="63" spans="1:68" ht="39" customHeight="1" x14ac:dyDescent="0.35">
      <c r="A63" s="300"/>
      <c r="B63" s="295"/>
      <c r="C63" s="295"/>
      <c r="D63" s="295"/>
      <c r="E63" s="295"/>
      <c r="F63" s="295"/>
      <c r="G63" s="295"/>
      <c r="H63" s="295"/>
      <c r="I63" s="295"/>
      <c r="J63" s="295"/>
      <c r="K63" s="295"/>
      <c r="L63" s="295"/>
      <c r="M63" s="295"/>
      <c r="N63" s="295"/>
      <c r="O63" s="44">
        <v>8</v>
      </c>
      <c r="P63" s="29"/>
      <c r="Q63" s="29"/>
      <c r="R63" s="44" t="str">
        <f t="shared" si="13"/>
        <v/>
      </c>
      <c r="S63" s="50"/>
      <c r="T63" s="50"/>
      <c r="U63" s="51"/>
      <c r="V63" s="50"/>
      <c r="W63" s="50"/>
      <c r="X63" s="50"/>
      <c r="Y63" s="52" t="str">
        <f t="shared" si="23"/>
        <v/>
      </c>
      <c r="Z63" s="34" t="str">
        <f t="shared" si="15"/>
        <v/>
      </c>
      <c r="AA63" s="51" t="str">
        <f t="shared" si="16"/>
        <v/>
      </c>
      <c r="AB63" s="34" t="str">
        <f t="shared" si="17"/>
        <v/>
      </c>
      <c r="AC63" s="51" t="str">
        <f t="shared" si="24"/>
        <v/>
      </c>
      <c r="AD63" s="53" t="str">
        <f t="shared" si="18"/>
        <v/>
      </c>
      <c r="AE63" s="50"/>
      <c r="AF63" s="50"/>
      <c r="AG63" s="29"/>
      <c r="AH63" s="54"/>
      <c r="AI63" s="54"/>
      <c r="AJ63" s="29"/>
      <c r="AK63" s="44"/>
      <c r="AL63" s="44"/>
      <c r="AM63" s="44"/>
      <c r="AN63" s="44"/>
      <c r="AO63" s="44"/>
      <c r="AP63" s="44"/>
      <c r="AQ63" s="44"/>
      <c r="AR63" s="44"/>
      <c r="AS63" s="90"/>
      <c r="AT63" s="44"/>
      <c r="AU63" s="90"/>
      <c r="AV63" s="44"/>
      <c r="AW63" s="92"/>
      <c r="AX63" s="19"/>
      <c r="AY63" s="19"/>
      <c r="AZ63" s="19"/>
      <c r="BA63" s="19"/>
      <c r="BB63" s="19"/>
      <c r="BC63" s="19"/>
      <c r="BD63" s="19"/>
      <c r="BE63" s="19"/>
      <c r="BF63" s="19"/>
      <c r="BG63" s="19"/>
      <c r="BH63" s="19"/>
      <c r="BI63" s="19"/>
      <c r="BJ63" s="19"/>
      <c r="BK63" s="19"/>
      <c r="BL63" s="19"/>
      <c r="BM63" s="19"/>
      <c r="BN63" s="19"/>
      <c r="BO63" s="19"/>
      <c r="BP63" s="19"/>
    </row>
    <row r="64" spans="1:68" ht="39" customHeight="1" x14ac:dyDescent="0.35">
      <c r="A64" s="300"/>
      <c r="B64" s="295"/>
      <c r="C64" s="295"/>
      <c r="D64" s="295"/>
      <c r="E64" s="295"/>
      <c r="F64" s="295"/>
      <c r="G64" s="295"/>
      <c r="H64" s="295"/>
      <c r="I64" s="295"/>
      <c r="J64" s="295"/>
      <c r="K64" s="295"/>
      <c r="L64" s="295"/>
      <c r="M64" s="295"/>
      <c r="N64" s="295"/>
      <c r="O64" s="44">
        <v>9</v>
      </c>
      <c r="P64" s="29"/>
      <c r="Q64" s="29"/>
      <c r="R64" s="44" t="str">
        <f t="shared" si="13"/>
        <v/>
      </c>
      <c r="S64" s="50"/>
      <c r="T64" s="50"/>
      <c r="U64" s="51"/>
      <c r="V64" s="50"/>
      <c r="W64" s="50"/>
      <c r="X64" s="50"/>
      <c r="Y64" s="52" t="str">
        <f t="shared" si="23"/>
        <v/>
      </c>
      <c r="Z64" s="34" t="str">
        <f t="shared" si="15"/>
        <v/>
      </c>
      <c r="AA64" s="51" t="str">
        <f t="shared" si="16"/>
        <v/>
      </c>
      <c r="AB64" s="34" t="str">
        <f t="shared" si="17"/>
        <v/>
      </c>
      <c r="AC64" s="51" t="str">
        <f t="shared" si="24"/>
        <v/>
      </c>
      <c r="AD64" s="53" t="str">
        <f t="shared" si="18"/>
        <v/>
      </c>
      <c r="AE64" s="50"/>
      <c r="AF64" s="50"/>
      <c r="AG64" s="29"/>
      <c r="AH64" s="54"/>
      <c r="AI64" s="54"/>
      <c r="AJ64" s="29"/>
      <c r="AK64" s="44"/>
      <c r="AL64" s="44"/>
      <c r="AM64" s="44"/>
      <c r="AN64" s="44"/>
      <c r="AO64" s="44"/>
      <c r="AP64" s="90"/>
      <c r="AQ64" s="44"/>
      <c r="AR64" s="44"/>
      <c r="AS64" s="90"/>
      <c r="AT64" s="44"/>
      <c r="AU64" s="44"/>
      <c r="AV64" s="44"/>
      <c r="AW64" s="92"/>
      <c r="AX64" s="19"/>
      <c r="AY64" s="19"/>
      <c r="AZ64" s="19"/>
      <c r="BA64" s="19"/>
      <c r="BB64" s="19"/>
      <c r="BC64" s="19"/>
      <c r="BD64" s="19"/>
      <c r="BE64" s="19"/>
      <c r="BF64" s="19"/>
      <c r="BG64" s="19"/>
      <c r="BH64" s="19"/>
      <c r="BI64" s="19"/>
      <c r="BJ64" s="19"/>
      <c r="BK64" s="19"/>
      <c r="BL64" s="19"/>
      <c r="BM64" s="19"/>
      <c r="BN64" s="19"/>
      <c r="BO64" s="19"/>
      <c r="BP64" s="19"/>
    </row>
    <row r="65" spans="1:68" ht="39" customHeight="1" x14ac:dyDescent="0.35">
      <c r="A65" s="301"/>
      <c r="B65" s="296"/>
      <c r="C65" s="296"/>
      <c r="D65" s="296"/>
      <c r="E65" s="296"/>
      <c r="F65" s="296"/>
      <c r="G65" s="296"/>
      <c r="H65" s="296"/>
      <c r="I65" s="296"/>
      <c r="J65" s="296"/>
      <c r="K65" s="296"/>
      <c r="L65" s="296"/>
      <c r="M65" s="296"/>
      <c r="N65" s="296"/>
      <c r="O65" s="59">
        <v>10</v>
      </c>
      <c r="P65" s="60"/>
      <c r="Q65" s="60"/>
      <c r="R65" s="44" t="str">
        <f t="shared" si="13"/>
        <v/>
      </c>
      <c r="S65" s="50"/>
      <c r="T65" s="50"/>
      <c r="U65" s="51"/>
      <c r="V65" s="50"/>
      <c r="W65" s="50"/>
      <c r="X65" s="50"/>
      <c r="Y65" s="52" t="str">
        <f t="shared" si="23"/>
        <v/>
      </c>
      <c r="Z65" s="34" t="str">
        <f t="shared" si="15"/>
        <v/>
      </c>
      <c r="AA65" s="51" t="str">
        <f t="shared" si="16"/>
        <v/>
      </c>
      <c r="AB65" s="34" t="str">
        <f t="shared" si="17"/>
        <v/>
      </c>
      <c r="AC65" s="51" t="str">
        <f t="shared" si="24"/>
        <v/>
      </c>
      <c r="AD65" s="53" t="str">
        <f t="shared" si="18"/>
        <v/>
      </c>
      <c r="AE65" s="50"/>
      <c r="AF65" s="61"/>
      <c r="AG65" s="60"/>
      <c r="AH65" s="62"/>
      <c r="AI65" s="62"/>
      <c r="AJ65" s="60"/>
      <c r="AK65" s="59"/>
      <c r="AL65" s="80"/>
      <c r="AM65" s="80"/>
      <c r="AN65" s="59"/>
      <c r="AO65" s="59"/>
      <c r="AP65" s="93"/>
      <c r="AQ65" s="59"/>
      <c r="AR65" s="59"/>
      <c r="AS65" s="93"/>
      <c r="AT65" s="59"/>
      <c r="AU65" s="59"/>
      <c r="AV65" s="59"/>
      <c r="AW65" s="94"/>
      <c r="AX65" s="19"/>
      <c r="AY65" s="19"/>
      <c r="AZ65" s="19"/>
      <c r="BA65" s="19"/>
      <c r="BB65" s="19"/>
      <c r="BC65" s="19"/>
      <c r="BD65" s="19"/>
      <c r="BE65" s="19"/>
      <c r="BF65" s="19"/>
      <c r="BG65" s="19"/>
      <c r="BH65" s="19"/>
      <c r="BI65" s="19"/>
      <c r="BJ65" s="19"/>
      <c r="BK65" s="19"/>
      <c r="BL65" s="19"/>
      <c r="BM65" s="19"/>
      <c r="BN65" s="19"/>
      <c r="BO65" s="19"/>
      <c r="BP65" s="19"/>
    </row>
    <row r="66" spans="1:68" ht="221.25" customHeight="1" x14ac:dyDescent="0.35">
      <c r="A66" s="299">
        <v>7</v>
      </c>
      <c r="B66" s="302" t="s">
        <v>267</v>
      </c>
      <c r="C66" s="302" t="s">
        <v>109</v>
      </c>
      <c r="D66" s="302" t="s">
        <v>268</v>
      </c>
      <c r="E66" s="302" t="s">
        <v>269</v>
      </c>
      <c r="F66" s="302" t="s">
        <v>270</v>
      </c>
      <c r="G66" s="303">
        <v>365</v>
      </c>
      <c r="H66" s="294" t="str">
        <f>IF(G66&lt;=0,"",IF(G66&lt;=2,"Muy Baja",IF(G66&lt;=24,"Baja",IF(G66&lt;=500,"Media",IF(G66&lt;=5000,"Alta","Muy Alta")))))</f>
        <v>Media</v>
      </c>
      <c r="I66" s="297">
        <f>IF(H66="","",IF(H66="Muy Baja",0.2,IF(H66="Baja",0.4,IF(H66="Media",0.6,IF(H66="Alta",0.8,IF(H66="Muy Alta",1,))))))</f>
        <v>0.6</v>
      </c>
      <c r="J66" s="302" t="s">
        <v>113</v>
      </c>
      <c r="K66" s="297" t="str">
        <f>IF(J66='Tabla Impacto corrupción '!$B$5,'Tabla Impacto corrupción '!$C$5,IF(J66='Tabla Impacto corrupción '!$B$6,'Tabla Impacto corrupción '!$C$6,IF(J66='Tabla Impacto corrupción '!$B$7,'Tabla Impacto corrupción '!$C$7)))</f>
        <v>Entre 1 y 5 es MODERADO</v>
      </c>
      <c r="L66" s="294" t="str">
        <f>IF(J66='Tabla Impacto corrupción '!$B$5,"Moderado",IF(J66='Tabla Impacto corrupción '!$B$6,"Mayor",IF(J66='Tabla Impacto corrupción '!$B$7,"Catastrófico")))</f>
        <v>Moderado</v>
      </c>
      <c r="M66" s="297">
        <f>IF(L66="","",IF(L66="Leve",0.2,IF(L66="Menor",0.4,IF(L66="Moderado",0.6,IF(L66="Mayor",0.8,IF(L66="Catastrófico",1,))))))</f>
        <v>0.6</v>
      </c>
      <c r="N66" s="298"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27">
        <v>1</v>
      </c>
      <c r="P66" s="28" t="s">
        <v>271</v>
      </c>
      <c r="Q66" s="29" t="s">
        <v>272</v>
      </c>
      <c r="R66" s="28" t="str">
        <f t="shared" si="13"/>
        <v>Probabilidad</v>
      </c>
      <c r="S66" s="30" t="s">
        <v>116</v>
      </c>
      <c r="T66" s="30" t="s">
        <v>117</v>
      </c>
      <c r="U66" s="31" t="str">
        <f t="shared" ref="U66:U155" si="25">IF(AND(S66="Preventivo",T66="Automático"),"50%",IF(AND(S66="Preventivo",T66="Manual"),"40%",IF(AND(S66="Detectivo",T66="Automático"),"40%",IF(AND(S66="Detectivo",T66="Manual"),"30%",IF(AND(S66="Correctivo",T66="Automático"),"35%",IF(AND(S66="Correctivo",T66="Manual"),"25%",""))))))</f>
        <v>40%</v>
      </c>
      <c r="V66" s="30" t="s">
        <v>143</v>
      </c>
      <c r="W66" s="30" t="s">
        <v>119</v>
      </c>
      <c r="X66" s="30" t="s">
        <v>120</v>
      </c>
      <c r="Y66" s="32">
        <f>IFERROR(IF(R66="Probabilidad",(I66-(+I66*U66)),IF(R66="Impacto",I66,"")),"")</f>
        <v>0.36</v>
      </c>
      <c r="Z66" s="33" t="str">
        <f t="shared" si="15"/>
        <v>Baja</v>
      </c>
      <c r="AA66" s="31">
        <f t="shared" si="16"/>
        <v>0.36</v>
      </c>
      <c r="AB66" s="33" t="str">
        <f t="shared" si="17"/>
        <v>Moderado</v>
      </c>
      <c r="AC66" s="31">
        <f>IFERROR(IF(R66="Impacto",(M66-(+M66*U66)),IF(R66="Probabilidad",M66,"")),"")</f>
        <v>0.6</v>
      </c>
      <c r="AD66" s="33" t="str">
        <f t="shared" si="18"/>
        <v>Moderado</v>
      </c>
      <c r="AE66" s="30" t="s">
        <v>121</v>
      </c>
      <c r="AF66" s="29"/>
      <c r="AG66" s="29"/>
      <c r="AH66" s="47"/>
      <c r="AI66" s="36"/>
      <c r="AJ66" s="28"/>
      <c r="AK66" s="28"/>
      <c r="AL66" s="95" t="s">
        <v>273</v>
      </c>
      <c r="AM66" s="105" t="s">
        <v>274</v>
      </c>
      <c r="AN66" s="29" t="s">
        <v>275</v>
      </c>
      <c r="AO66" s="29" t="s">
        <v>276</v>
      </c>
      <c r="AP66" s="90"/>
      <c r="AQ66" s="44"/>
      <c r="AR66" s="44"/>
      <c r="AS66" s="90"/>
      <c r="AT66" s="44"/>
      <c r="AU66" s="90"/>
      <c r="AV66" s="28"/>
      <c r="AW66" s="99"/>
      <c r="AX66" s="19"/>
      <c r="AY66" s="19"/>
      <c r="AZ66" s="19"/>
      <c r="BA66" s="19"/>
      <c r="BB66" s="19"/>
      <c r="BC66" s="19"/>
      <c r="BD66" s="19"/>
      <c r="BE66" s="19"/>
      <c r="BF66" s="19"/>
      <c r="BG66" s="19"/>
      <c r="BH66" s="19"/>
      <c r="BI66" s="19"/>
      <c r="BJ66" s="19"/>
      <c r="BK66" s="19"/>
      <c r="BL66" s="19"/>
      <c r="BM66" s="19"/>
      <c r="BN66" s="19"/>
      <c r="BO66" s="19"/>
      <c r="BP66" s="19"/>
    </row>
    <row r="67" spans="1:68" ht="191.25" customHeight="1" x14ac:dyDescent="0.35">
      <c r="A67" s="300"/>
      <c r="B67" s="295"/>
      <c r="C67" s="295"/>
      <c r="D67" s="295"/>
      <c r="E67" s="295"/>
      <c r="F67" s="295"/>
      <c r="G67" s="295"/>
      <c r="H67" s="295"/>
      <c r="I67" s="295"/>
      <c r="J67" s="295"/>
      <c r="K67" s="295"/>
      <c r="L67" s="295"/>
      <c r="M67" s="295"/>
      <c r="N67" s="295"/>
      <c r="O67" s="44">
        <v>2</v>
      </c>
      <c r="P67" s="29" t="s">
        <v>277</v>
      </c>
      <c r="Q67" s="29" t="s">
        <v>272</v>
      </c>
      <c r="R67" s="29" t="str">
        <f t="shared" si="13"/>
        <v>Probabilidad</v>
      </c>
      <c r="S67" s="45" t="s">
        <v>116</v>
      </c>
      <c r="T67" s="45" t="s">
        <v>117</v>
      </c>
      <c r="U67" s="35" t="str">
        <f t="shared" si="25"/>
        <v>40%</v>
      </c>
      <c r="V67" s="45" t="s">
        <v>143</v>
      </c>
      <c r="W67" s="45" t="s">
        <v>119</v>
      </c>
      <c r="X67" s="45" t="s">
        <v>120</v>
      </c>
      <c r="Y67" s="46">
        <f>IFERROR(IF(AND(R66="Probabilidad",R67="Probabilidad"),(AA66-(+AA66*U67)),IF(R67="Probabilidad",(I66-(+I66*U67)),IF(R67="Impacto",AA66,""))),"")</f>
        <v>0.216</v>
      </c>
      <c r="Z67" s="34" t="str">
        <f t="shared" si="15"/>
        <v>Baja</v>
      </c>
      <c r="AA67" s="35">
        <f t="shared" si="16"/>
        <v>0.216</v>
      </c>
      <c r="AB67" s="34" t="str">
        <f t="shared" si="17"/>
        <v>Moderado</v>
      </c>
      <c r="AC67" s="35">
        <f>IFERROR(IF(AND(R66="Impacto",R67="Impacto"),(AC66-(+AC66*U67)),IF(R67="Impacto",($M$66-(+$M$66*U67)),IF(R67="Probabilidad",AC66,""))),"")</f>
        <v>0.6</v>
      </c>
      <c r="AD67" s="34" t="str">
        <f t="shared" si="18"/>
        <v>Moderado</v>
      </c>
      <c r="AE67" s="45" t="s">
        <v>121</v>
      </c>
      <c r="AF67" s="29"/>
      <c r="AG67" s="29"/>
      <c r="AH67" s="47"/>
      <c r="AI67" s="47"/>
      <c r="AJ67" s="29"/>
      <c r="AK67" s="29"/>
      <c r="AL67" s="29" t="s">
        <v>278</v>
      </c>
      <c r="AM67" s="105" t="s">
        <v>279</v>
      </c>
      <c r="AN67" s="29" t="s">
        <v>280</v>
      </c>
      <c r="AO67" s="29" t="s">
        <v>281</v>
      </c>
      <c r="AP67" s="44"/>
      <c r="AQ67" s="44"/>
      <c r="AR67" s="44"/>
      <c r="AS67" s="90"/>
      <c r="AT67" s="107"/>
      <c r="AU67" s="90"/>
      <c r="AV67" s="107"/>
      <c r="AW67" s="92"/>
      <c r="AX67" s="19"/>
      <c r="AY67" s="19"/>
      <c r="AZ67" s="19"/>
      <c r="BA67" s="19"/>
      <c r="BB67" s="19"/>
      <c r="BC67" s="19"/>
      <c r="BD67" s="19"/>
      <c r="BE67" s="19"/>
      <c r="BF67" s="19"/>
      <c r="BG67" s="19"/>
      <c r="BH67" s="19"/>
      <c r="BI67" s="19"/>
      <c r="BJ67" s="19"/>
      <c r="BK67" s="19"/>
      <c r="BL67" s="19"/>
      <c r="BM67" s="19"/>
      <c r="BN67" s="19"/>
      <c r="BO67" s="19"/>
      <c r="BP67" s="19"/>
    </row>
    <row r="68" spans="1:68" ht="154.5" customHeight="1" x14ac:dyDescent="0.35">
      <c r="A68" s="300"/>
      <c r="B68" s="295"/>
      <c r="C68" s="295"/>
      <c r="D68" s="295"/>
      <c r="E68" s="295"/>
      <c r="F68" s="295"/>
      <c r="G68" s="295"/>
      <c r="H68" s="295"/>
      <c r="I68" s="295"/>
      <c r="J68" s="295"/>
      <c r="K68" s="295"/>
      <c r="L68" s="295"/>
      <c r="M68" s="295"/>
      <c r="N68" s="295"/>
      <c r="O68" s="44">
        <v>3</v>
      </c>
      <c r="P68" s="29" t="s">
        <v>282</v>
      </c>
      <c r="Q68" s="29" t="s">
        <v>272</v>
      </c>
      <c r="R68" s="29" t="str">
        <f t="shared" si="13"/>
        <v>Probabilidad</v>
      </c>
      <c r="S68" s="45" t="s">
        <v>116</v>
      </c>
      <c r="T68" s="45" t="s">
        <v>190</v>
      </c>
      <c r="U68" s="35" t="str">
        <f t="shared" si="25"/>
        <v>50%</v>
      </c>
      <c r="V68" s="45" t="s">
        <v>143</v>
      </c>
      <c r="W68" s="45" t="s">
        <v>132</v>
      </c>
      <c r="X68" s="45" t="s">
        <v>120</v>
      </c>
      <c r="Y68" s="46">
        <f t="shared" ref="Y68:Y75" si="26">IFERROR(IF(AND(R67="Probabilidad",R68="Probabilidad"),(AA67-(+AA67*U68)),IF(AND(R67="Impacto",R68="Probabilidad"),(AA66-(+AA66*U68)),IF(R68="Impacto",AA67,""))),"")</f>
        <v>0.108</v>
      </c>
      <c r="Z68" s="34" t="str">
        <f t="shared" si="15"/>
        <v>Muy Baja</v>
      </c>
      <c r="AA68" s="35">
        <f t="shared" si="16"/>
        <v>0.108</v>
      </c>
      <c r="AB68" s="34" t="str">
        <f t="shared" si="17"/>
        <v>Moderado</v>
      </c>
      <c r="AC68" s="35">
        <f t="shared" ref="AC68:AC75" si="27">IFERROR(IF(AND(R67="Impacto",R68="Impacto"),(AC67-(+AC67*U68)),IF(AND(R67="Probabilidad",R68="Impacto"),(AC66-(+AC66*U68)),IF(R68="Probabilidad",AC67,""))),"")</f>
        <v>0.6</v>
      </c>
      <c r="AD68" s="34" t="str">
        <f t="shared" si="18"/>
        <v>Moderado</v>
      </c>
      <c r="AE68" s="45" t="s">
        <v>121</v>
      </c>
      <c r="AF68" s="29"/>
      <c r="AG68" s="29"/>
      <c r="AH68" s="47"/>
      <c r="AI68" s="47"/>
      <c r="AJ68" s="29"/>
      <c r="AK68" s="28"/>
      <c r="AL68" s="29" t="s">
        <v>283</v>
      </c>
      <c r="AM68" s="105" t="s">
        <v>284</v>
      </c>
      <c r="AN68" s="29" t="s">
        <v>285</v>
      </c>
      <c r="AO68" s="29" t="s">
        <v>286</v>
      </c>
      <c r="AP68" s="44"/>
      <c r="AQ68" s="44"/>
      <c r="AR68" s="44"/>
      <c r="AS68" s="90"/>
      <c r="AT68" s="107"/>
      <c r="AU68" s="90"/>
      <c r="AV68" s="107"/>
      <c r="AW68" s="92"/>
      <c r="AX68" s="19"/>
      <c r="AY68" s="19"/>
      <c r="AZ68" s="19"/>
      <c r="BA68" s="19"/>
      <c r="BB68" s="19"/>
      <c r="BC68" s="19"/>
      <c r="BD68" s="19"/>
      <c r="BE68" s="19"/>
      <c r="BF68" s="19"/>
      <c r="BG68" s="19"/>
      <c r="BH68" s="19"/>
      <c r="BI68" s="19"/>
      <c r="BJ68" s="19"/>
      <c r="BK68" s="19"/>
      <c r="BL68" s="19"/>
      <c r="BM68" s="19"/>
      <c r="BN68" s="19"/>
      <c r="BO68" s="19"/>
      <c r="BP68" s="19"/>
    </row>
    <row r="69" spans="1:68" ht="129.75" customHeight="1" x14ac:dyDescent="0.35">
      <c r="A69" s="300"/>
      <c r="B69" s="295"/>
      <c r="C69" s="295"/>
      <c r="D69" s="295"/>
      <c r="E69" s="295"/>
      <c r="F69" s="295"/>
      <c r="G69" s="295"/>
      <c r="H69" s="295"/>
      <c r="I69" s="295"/>
      <c r="J69" s="295"/>
      <c r="K69" s="295"/>
      <c r="L69" s="295"/>
      <c r="M69" s="295"/>
      <c r="N69" s="295"/>
      <c r="O69" s="44">
        <v>4</v>
      </c>
      <c r="P69" s="29" t="s">
        <v>287</v>
      </c>
      <c r="Q69" s="29" t="s">
        <v>272</v>
      </c>
      <c r="R69" s="29" t="str">
        <f t="shared" si="13"/>
        <v>Probabilidad</v>
      </c>
      <c r="S69" s="45" t="s">
        <v>116</v>
      </c>
      <c r="T69" s="45" t="s">
        <v>190</v>
      </c>
      <c r="U69" s="35" t="str">
        <f t="shared" si="25"/>
        <v>50%</v>
      </c>
      <c r="V69" s="45" t="s">
        <v>143</v>
      </c>
      <c r="W69" s="45" t="s">
        <v>132</v>
      </c>
      <c r="X69" s="45" t="s">
        <v>120</v>
      </c>
      <c r="Y69" s="46">
        <f t="shared" si="26"/>
        <v>5.3999999999999999E-2</v>
      </c>
      <c r="Z69" s="34" t="str">
        <f t="shared" si="15"/>
        <v>Muy Baja</v>
      </c>
      <c r="AA69" s="35">
        <f t="shared" si="16"/>
        <v>5.3999999999999999E-2</v>
      </c>
      <c r="AB69" s="34" t="str">
        <f t="shared" si="17"/>
        <v>Moderado</v>
      </c>
      <c r="AC69" s="35">
        <f t="shared" si="27"/>
        <v>0.6</v>
      </c>
      <c r="AD69" s="34" t="str">
        <f t="shared" si="18"/>
        <v>Moderado</v>
      </c>
      <c r="AE69" s="45" t="s">
        <v>121</v>
      </c>
      <c r="AF69" s="29"/>
      <c r="AG69" s="29"/>
      <c r="AH69" s="29"/>
      <c r="AI69" s="47"/>
      <c r="AJ69" s="29"/>
      <c r="AK69" s="29"/>
      <c r="AL69" s="29" t="s">
        <v>288</v>
      </c>
      <c r="AM69" s="105" t="s">
        <v>289</v>
      </c>
      <c r="AN69" s="29" t="s">
        <v>290</v>
      </c>
      <c r="AO69" s="29" t="s">
        <v>291</v>
      </c>
      <c r="AP69" s="44"/>
      <c r="AQ69" s="44"/>
      <c r="AR69" s="44"/>
      <c r="AS69" s="90"/>
      <c r="AT69" s="44"/>
      <c r="AU69" s="44"/>
      <c r="AV69" s="44"/>
      <c r="AW69" s="92"/>
      <c r="AX69" s="19"/>
      <c r="AY69" s="19"/>
      <c r="AZ69" s="19"/>
      <c r="BA69" s="19"/>
      <c r="BB69" s="19"/>
      <c r="BC69" s="19"/>
      <c r="BD69" s="19"/>
      <c r="BE69" s="19"/>
      <c r="BF69" s="19"/>
      <c r="BG69" s="19"/>
      <c r="BH69" s="19"/>
      <c r="BI69" s="19"/>
      <c r="BJ69" s="19"/>
      <c r="BK69" s="19"/>
      <c r="BL69" s="19"/>
      <c r="BM69" s="19"/>
      <c r="BN69" s="19"/>
      <c r="BO69" s="19"/>
      <c r="BP69" s="19"/>
    </row>
    <row r="70" spans="1:68" ht="39" customHeight="1" x14ac:dyDescent="0.35">
      <c r="A70" s="300"/>
      <c r="B70" s="295"/>
      <c r="C70" s="295"/>
      <c r="D70" s="295"/>
      <c r="E70" s="295"/>
      <c r="F70" s="295"/>
      <c r="G70" s="295"/>
      <c r="H70" s="295"/>
      <c r="I70" s="295"/>
      <c r="J70" s="295"/>
      <c r="K70" s="295"/>
      <c r="L70" s="295"/>
      <c r="M70" s="295"/>
      <c r="N70" s="295"/>
      <c r="O70" s="44">
        <v>5</v>
      </c>
      <c r="P70" s="29"/>
      <c r="Q70" s="29"/>
      <c r="R70" s="29" t="str">
        <f t="shared" si="13"/>
        <v/>
      </c>
      <c r="S70" s="45"/>
      <c r="T70" s="45"/>
      <c r="U70" s="35" t="str">
        <f t="shared" si="25"/>
        <v/>
      </c>
      <c r="V70" s="45"/>
      <c r="W70" s="45"/>
      <c r="X70" s="45"/>
      <c r="Y70" s="46" t="str">
        <f t="shared" si="26"/>
        <v/>
      </c>
      <c r="Z70" s="34" t="str">
        <f t="shared" si="15"/>
        <v/>
      </c>
      <c r="AA70" s="35" t="str">
        <f t="shared" si="16"/>
        <v/>
      </c>
      <c r="AB70" s="34" t="str">
        <f t="shared" si="17"/>
        <v/>
      </c>
      <c r="AC70" s="35" t="str">
        <f t="shared" si="27"/>
        <v/>
      </c>
      <c r="AD70" s="34" t="str">
        <f t="shared" si="18"/>
        <v/>
      </c>
      <c r="AE70" s="45"/>
      <c r="AF70" s="45"/>
      <c r="AG70" s="29"/>
      <c r="AH70" s="47"/>
      <c r="AI70" s="47"/>
      <c r="AJ70" s="29"/>
      <c r="AK70" s="29"/>
      <c r="AL70" s="29"/>
      <c r="AM70" s="29"/>
      <c r="AN70" s="29"/>
      <c r="AO70" s="44"/>
      <c r="AP70" s="44"/>
      <c r="AQ70" s="44"/>
      <c r="AR70" s="44"/>
      <c r="AS70" s="90"/>
      <c r="AT70" s="44"/>
      <c r="AU70" s="44"/>
      <c r="AV70" s="44"/>
      <c r="AW70" s="92"/>
      <c r="AX70" s="19"/>
      <c r="AY70" s="19"/>
      <c r="AZ70" s="19"/>
      <c r="BA70" s="19"/>
      <c r="BB70" s="19"/>
      <c r="BC70" s="19"/>
      <c r="BD70" s="19"/>
      <c r="BE70" s="19"/>
      <c r="BF70" s="19"/>
      <c r="BG70" s="19"/>
      <c r="BH70" s="19"/>
      <c r="BI70" s="19"/>
      <c r="BJ70" s="19"/>
      <c r="BK70" s="19"/>
      <c r="BL70" s="19"/>
      <c r="BM70" s="19"/>
      <c r="BN70" s="19"/>
      <c r="BO70" s="19"/>
      <c r="BP70" s="19"/>
    </row>
    <row r="71" spans="1:68" ht="39" customHeight="1" x14ac:dyDescent="0.35">
      <c r="A71" s="300"/>
      <c r="B71" s="295"/>
      <c r="C71" s="295"/>
      <c r="D71" s="295"/>
      <c r="E71" s="295"/>
      <c r="F71" s="295"/>
      <c r="G71" s="295"/>
      <c r="H71" s="295"/>
      <c r="I71" s="295"/>
      <c r="J71" s="295"/>
      <c r="K71" s="295"/>
      <c r="L71" s="295"/>
      <c r="M71" s="295"/>
      <c r="N71" s="295"/>
      <c r="O71" s="44">
        <v>6</v>
      </c>
      <c r="P71" s="29"/>
      <c r="Q71" s="29"/>
      <c r="R71" s="44" t="str">
        <f t="shared" si="13"/>
        <v/>
      </c>
      <c r="S71" s="50"/>
      <c r="T71" s="50"/>
      <c r="U71" s="51" t="str">
        <f t="shared" si="25"/>
        <v/>
      </c>
      <c r="V71" s="50"/>
      <c r="W71" s="50"/>
      <c r="X71" s="50"/>
      <c r="Y71" s="52" t="str">
        <f t="shared" si="26"/>
        <v/>
      </c>
      <c r="Z71" s="34" t="str">
        <f t="shared" si="15"/>
        <v/>
      </c>
      <c r="AA71" s="51" t="str">
        <f t="shared" si="16"/>
        <v/>
      </c>
      <c r="AB71" s="34" t="str">
        <f t="shared" si="17"/>
        <v/>
      </c>
      <c r="AC71" s="51" t="str">
        <f t="shared" si="27"/>
        <v/>
      </c>
      <c r="AD71" s="53" t="str">
        <f t="shared" si="18"/>
        <v/>
      </c>
      <c r="AE71" s="50"/>
      <c r="AF71" s="50"/>
      <c r="AG71" s="29"/>
      <c r="AH71" s="54"/>
      <c r="AI71" s="54"/>
      <c r="AJ71" s="29"/>
      <c r="AK71" s="44"/>
      <c r="AL71" s="95"/>
      <c r="AM71" s="29"/>
      <c r="AN71" s="29"/>
      <c r="AO71" s="44"/>
      <c r="AP71" s="44"/>
      <c r="AQ71" s="44"/>
      <c r="AR71" s="44"/>
      <c r="AS71" s="90"/>
      <c r="AT71" s="44"/>
      <c r="AU71" s="44"/>
      <c r="AV71" s="44"/>
      <c r="AW71" s="92"/>
      <c r="AX71" s="19"/>
      <c r="AY71" s="19"/>
      <c r="AZ71" s="19"/>
      <c r="BA71" s="19"/>
      <c r="BB71" s="19"/>
      <c r="BC71" s="19"/>
      <c r="BD71" s="19"/>
      <c r="BE71" s="19"/>
      <c r="BF71" s="19"/>
      <c r="BG71" s="19"/>
      <c r="BH71" s="19"/>
      <c r="BI71" s="19"/>
      <c r="BJ71" s="19"/>
      <c r="BK71" s="19"/>
      <c r="BL71" s="19"/>
      <c r="BM71" s="19"/>
      <c r="BN71" s="19"/>
      <c r="BO71" s="19"/>
      <c r="BP71" s="19"/>
    </row>
    <row r="72" spans="1:68" ht="39" customHeight="1" x14ac:dyDescent="0.35">
      <c r="A72" s="300"/>
      <c r="B72" s="295"/>
      <c r="C72" s="295"/>
      <c r="D72" s="295"/>
      <c r="E72" s="295"/>
      <c r="F72" s="295"/>
      <c r="G72" s="295"/>
      <c r="H72" s="295"/>
      <c r="I72" s="295"/>
      <c r="J72" s="295"/>
      <c r="K72" s="295"/>
      <c r="L72" s="295"/>
      <c r="M72" s="295"/>
      <c r="N72" s="295"/>
      <c r="O72" s="44">
        <v>7</v>
      </c>
      <c r="P72" s="29"/>
      <c r="Q72" s="29"/>
      <c r="R72" s="44" t="str">
        <f t="shared" si="13"/>
        <v/>
      </c>
      <c r="S72" s="50"/>
      <c r="T72" s="50"/>
      <c r="U72" s="51" t="str">
        <f t="shared" si="25"/>
        <v/>
      </c>
      <c r="V72" s="50"/>
      <c r="W72" s="50"/>
      <c r="X72" s="50"/>
      <c r="Y72" s="52" t="str">
        <f t="shared" si="26"/>
        <v/>
      </c>
      <c r="Z72" s="34" t="str">
        <f t="shared" si="15"/>
        <v/>
      </c>
      <c r="AA72" s="51" t="str">
        <f t="shared" si="16"/>
        <v/>
      </c>
      <c r="AB72" s="34" t="str">
        <f t="shared" si="17"/>
        <v/>
      </c>
      <c r="AC72" s="51" t="str">
        <f t="shared" si="27"/>
        <v/>
      </c>
      <c r="AD72" s="53" t="str">
        <f t="shared" si="18"/>
        <v/>
      </c>
      <c r="AE72" s="50"/>
      <c r="AF72" s="50"/>
      <c r="AG72" s="29"/>
      <c r="AH72" s="54"/>
      <c r="AI72" s="54"/>
      <c r="AJ72" s="29"/>
      <c r="AK72" s="44"/>
      <c r="AL72" s="44"/>
      <c r="AM72" s="44"/>
      <c r="AN72" s="44"/>
      <c r="AO72" s="44"/>
      <c r="AP72" s="44"/>
      <c r="AQ72" s="44"/>
      <c r="AR72" s="44"/>
      <c r="AS72" s="90"/>
      <c r="AT72" s="44"/>
      <c r="AU72" s="44"/>
      <c r="AV72" s="107"/>
      <c r="AW72" s="92"/>
      <c r="AX72" s="19"/>
      <c r="AY72" s="19"/>
      <c r="AZ72" s="19"/>
      <c r="BA72" s="19"/>
      <c r="BB72" s="19"/>
      <c r="BC72" s="19"/>
      <c r="BD72" s="19"/>
      <c r="BE72" s="19"/>
      <c r="BF72" s="19"/>
      <c r="BG72" s="19"/>
      <c r="BH72" s="19"/>
      <c r="BI72" s="19"/>
      <c r="BJ72" s="19"/>
      <c r="BK72" s="19"/>
      <c r="BL72" s="19"/>
      <c r="BM72" s="19"/>
      <c r="BN72" s="19"/>
      <c r="BO72" s="19"/>
      <c r="BP72" s="19"/>
    </row>
    <row r="73" spans="1:68" ht="39" customHeight="1" x14ac:dyDescent="0.35">
      <c r="A73" s="300"/>
      <c r="B73" s="295"/>
      <c r="C73" s="295"/>
      <c r="D73" s="295"/>
      <c r="E73" s="295"/>
      <c r="F73" s="295"/>
      <c r="G73" s="295"/>
      <c r="H73" s="295"/>
      <c r="I73" s="295"/>
      <c r="J73" s="295"/>
      <c r="K73" s="295"/>
      <c r="L73" s="295"/>
      <c r="M73" s="295"/>
      <c r="N73" s="295"/>
      <c r="O73" s="44">
        <v>8</v>
      </c>
      <c r="P73" s="29"/>
      <c r="Q73" s="29"/>
      <c r="R73" s="44" t="str">
        <f t="shared" si="13"/>
        <v/>
      </c>
      <c r="S73" s="50"/>
      <c r="T73" s="50"/>
      <c r="U73" s="51" t="str">
        <f t="shared" si="25"/>
        <v/>
      </c>
      <c r="V73" s="50"/>
      <c r="W73" s="50"/>
      <c r="X73" s="50"/>
      <c r="Y73" s="52" t="str">
        <f t="shared" si="26"/>
        <v/>
      </c>
      <c r="Z73" s="34" t="str">
        <f t="shared" si="15"/>
        <v/>
      </c>
      <c r="AA73" s="51" t="str">
        <f t="shared" si="16"/>
        <v/>
      </c>
      <c r="AB73" s="34" t="str">
        <f t="shared" si="17"/>
        <v/>
      </c>
      <c r="AC73" s="51" t="str">
        <f t="shared" si="27"/>
        <v/>
      </c>
      <c r="AD73" s="53" t="str">
        <f t="shared" si="18"/>
        <v/>
      </c>
      <c r="AE73" s="50"/>
      <c r="AF73" s="50"/>
      <c r="AG73" s="29"/>
      <c r="AH73" s="54"/>
      <c r="AI73" s="54"/>
      <c r="AJ73" s="29"/>
      <c r="AK73" s="44"/>
      <c r="AL73" s="44"/>
      <c r="AM73" s="44"/>
      <c r="AN73" s="44"/>
      <c r="AO73" s="44"/>
      <c r="AP73" s="44"/>
      <c r="AQ73" s="44"/>
      <c r="AR73" s="44"/>
      <c r="AS73" s="90"/>
      <c r="AT73" s="44"/>
      <c r="AU73" s="44"/>
      <c r="AV73" s="107"/>
      <c r="AW73" s="92"/>
      <c r="AX73" s="19"/>
      <c r="AY73" s="19"/>
      <c r="AZ73" s="19"/>
      <c r="BA73" s="19"/>
      <c r="BB73" s="19"/>
      <c r="BC73" s="19"/>
      <c r="BD73" s="19"/>
      <c r="BE73" s="19"/>
      <c r="BF73" s="19"/>
      <c r="BG73" s="19"/>
      <c r="BH73" s="19"/>
      <c r="BI73" s="19"/>
      <c r="BJ73" s="19"/>
      <c r="BK73" s="19"/>
      <c r="BL73" s="19"/>
      <c r="BM73" s="19"/>
      <c r="BN73" s="19"/>
      <c r="BO73" s="19"/>
      <c r="BP73" s="19"/>
    </row>
    <row r="74" spans="1:68" ht="39" customHeight="1" x14ac:dyDescent="0.35">
      <c r="A74" s="300"/>
      <c r="B74" s="295"/>
      <c r="C74" s="295"/>
      <c r="D74" s="295"/>
      <c r="E74" s="295"/>
      <c r="F74" s="295"/>
      <c r="G74" s="295"/>
      <c r="H74" s="295"/>
      <c r="I74" s="295"/>
      <c r="J74" s="295"/>
      <c r="K74" s="295"/>
      <c r="L74" s="295"/>
      <c r="M74" s="295"/>
      <c r="N74" s="295"/>
      <c r="O74" s="44">
        <v>9</v>
      </c>
      <c r="P74" s="29"/>
      <c r="Q74" s="29"/>
      <c r="R74" s="44" t="str">
        <f t="shared" si="13"/>
        <v/>
      </c>
      <c r="S74" s="50"/>
      <c r="T74" s="50"/>
      <c r="U74" s="51" t="str">
        <f t="shared" si="25"/>
        <v/>
      </c>
      <c r="V74" s="50"/>
      <c r="W74" s="50"/>
      <c r="X74" s="50"/>
      <c r="Y74" s="52" t="str">
        <f t="shared" si="26"/>
        <v/>
      </c>
      <c r="Z74" s="34" t="str">
        <f t="shared" si="15"/>
        <v/>
      </c>
      <c r="AA74" s="51" t="str">
        <f t="shared" si="16"/>
        <v/>
      </c>
      <c r="AB74" s="34" t="str">
        <f t="shared" si="17"/>
        <v/>
      </c>
      <c r="AC74" s="51" t="str">
        <f t="shared" si="27"/>
        <v/>
      </c>
      <c r="AD74" s="53" t="str">
        <f t="shared" si="18"/>
        <v/>
      </c>
      <c r="AE74" s="50"/>
      <c r="AF74" s="50"/>
      <c r="AG74" s="29"/>
      <c r="AH74" s="54"/>
      <c r="AI74" s="54"/>
      <c r="AJ74" s="29"/>
      <c r="AK74" s="44"/>
      <c r="AL74" s="44"/>
      <c r="AM74" s="90"/>
      <c r="AN74" s="44"/>
      <c r="AO74" s="44"/>
      <c r="AP74" s="90"/>
      <c r="AQ74" s="44"/>
      <c r="AR74" s="44"/>
      <c r="AS74" s="44"/>
      <c r="AT74" s="44"/>
      <c r="AU74" s="44"/>
      <c r="AV74" s="107"/>
      <c r="AW74" s="92"/>
      <c r="AX74" s="19"/>
      <c r="AY74" s="19"/>
      <c r="AZ74" s="19"/>
      <c r="BA74" s="19"/>
      <c r="BB74" s="19"/>
      <c r="BC74" s="19"/>
      <c r="BD74" s="19"/>
      <c r="BE74" s="19"/>
      <c r="BF74" s="19"/>
      <c r="BG74" s="19"/>
      <c r="BH74" s="19"/>
      <c r="BI74" s="19"/>
      <c r="BJ74" s="19"/>
      <c r="BK74" s="19"/>
      <c r="BL74" s="19"/>
      <c r="BM74" s="19"/>
      <c r="BN74" s="19"/>
      <c r="BO74" s="19"/>
      <c r="BP74" s="19"/>
    </row>
    <row r="75" spans="1:68" ht="39" customHeight="1" x14ac:dyDescent="0.35">
      <c r="A75" s="301"/>
      <c r="B75" s="296"/>
      <c r="C75" s="296"/>
      <c r="D75" s="296"/>
      <c r="E75" s="296"/>
      <c r="F75" s="296"/>
      <c r="G75" s="296"/>
      <c r="H75" s="296"/>
      <c r="I75" s="296"/>
      <c r="J75" s="296"/>
      <c r="K75" s="296"/>
      <c r="L75" s="296"/>
      <c r="M75" s="296"/>
      <c r="N75" s="296"/>
      <c r="O75" s="59">
        <v>10</v>
      </c>
      <c r="P75" s="60"/>
      <c r="Q75" s="60"/>
      <c r="R75" s="44" t="str">
        <f t="shared" si="13"/>
        <v/>
      </c>
      <c r="S75" s="50"/>
      <c r="T75" s="50"/>
      <c r="U75" s="51" t="str">
        <f t="shared" si="25"/>
        <v/>
      </c>
      <c r="V75" s="50"/>
      <c r="W75" s="50"/>
      <c r="X75" s="50"/>
      <c r="Y75" s="52" t="str">
        <f t="shared" si="26"/>
        <v/>
      </c>
      <c r="Z75" s="34" t="str">
        <f t="shared" si="15"/>
        <v/>
      </c>
      <c r="AA75" s="51" t="str">
        <f t="shared" si="16"/>
        <v/>
      </c>
      <c r="AB75" s="34" t="str">
        <f t="shared" si="17"/>
        <v/>
      </c>
      <c r="AC75" s="51" t="str">
        <f t="shared" si="27"/>
        <v/>
      </c>
      <c r="AD75" s="53" t="str">
        <f t="shared" si="18"/>
        <v/>
      </c>
      <c r="AE75" s="50"/>
      <c r="AF75" s="61"/>
      <c r="AG75" s="60"/>
      <c r="AH75" s="62"/>
      <c r="AI75" s="62"/>
      <c r="AJ75" s="60"/>
      <c r="AK75" s="59"/>
      <c r="AL75" s="59"/>
      <c r="AM75" s="93"/>
      <c r="AN75" s="59"/>
      <c r="AO75" s="59"/>
      <c r="AP75" s="93"/>
      <c r="AQ75" s="59"/>
      <c r="AR75" s="59"/>
      <c r="AS75" s="59"/>
      <c r="AT75" s="59"/>
      <c r="AU75" s="59"/>
      <c r="AV75" s="59"/>
      <c r="AW75" s="94"/>
      <c r="AX75" s="19"/>
      <c r="AY75" s="19"/>
      <c r="AZ75" s="19"/>
      <c r="BA75" s="19"/>
      <c r="BB75" s="19"/>
      <c r="BC75" s="19"/>
      <c r="BD75" s="19"/>
      <c r="BE75" s="19"/>
      <c r="BF75" s="19"/>
      <c r="BG75" s="19"/>
      <c r="BH75" s="19"/>
      <c r="BI75" s="19"/>
      <c r="BJ75" s="19"/>
      <c r="BK75" s="19"/>
      <c r="BL75" s="19"/>
      <c r="BM75" s="19"/>
      <c r="BN75" s="19"/>
      <c r="BO75" s="19"/>
      <c r="BP75" s="19"/>
    </row>
    <row r="76" spans="1:68" ht="226.5" customHeight="1" x14ac:dyDescent="0.35">
      <c r="A76" s="299">
        <v>8</v>
      </c>
      <c r="B76" s="302" t="s">
        <v>292</v>
      </c>
      <c r="C76" s="302" t="s">
        <v>109</v>
      </c>
      <c r="D76" s="302" t="s">
        <v>293</v>
      </c>
      <c r="E76" s="302" t="s">
        <v>294</v>
      </c>
      <c r="F76" s="302" t="s">
        <v>295</v>
      </c>
      <c r="G76" s="303">
        <v>6</v>
      </c>
      <c r="H76" s="294" t="str">
        <f>IF(G76&lt;=0,"",IF(G76&lt;=2,"Muy Baja",IF(G76&lt;=24,"Baja",IF(G76&lt;=500,"Media",IF(G76&lt;=5000,"Alta","Muy Alta")))))</f>
        <v>Baja</v>
      </c>
      <c r="I76" s="297">
        <f>IF(H76="","",IF(H76="Muy Baja",0.2,IF(H76="Baja",0.4,IF(H76="Media",0.6,IF(H76="Alta",0.8,IF(H76="Muy Alta",1,))))))</f>
        <v>0.4</v>
      </c>
      <c r="J76" s="297" t="s">
        <v>141</v>
      </c>
      <c r="K76" s="297" t="str">
        <f>IF(J76='Tabla Impacto corrupción '!$B$5,'Tabla Impacto corrupción '!$C$5,IF(J76='Tabla Impacto corrupción '!$B$6,'Tabla Impacto corrupción '!$C$6,IF(J76='Tabla Impacto corrupción '!$B$7,'Tabla Impacto corrupción '!$C$7)))</f>
        <v>Entre 6 y 11 es MAYOR</v>
      </c>
      <c r="L76" s="294" t="str">
        <f>IF(J76='Tabla Impacto corrupción '!$B$5,"Moderado",IF(J76='Tabla Impacto corrupción '!$B$6,"Mayor",IF(J76='Tabla Impacto corrupción '!$B$7,"Catastrófico")))</f>
        <v>Mayor</v>
      </c>
      <c r="M76" s="297">
        <f>IF(L76="","",IF(L76="Leve",0.2,IF(L76="Menor",0.4,IF(L76="Moderado",0.6,IF(L76="Mayor",0.8,IF(L76="Catastrófico",1,))))))</f>
        <v>0.8</v>
      </c>
      <c r="N76" s="298" t="str">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Alto</v>
      </c>
      <c r="O76" s="27">
        <v>1</v>
      </c>
      <c r="P76" s="28" t="s">
        <v>296</v>
      </c>
      <c r="Q76" s="29" t="s">
        <v>297</v>
      </c>
      <c r="R76" s="27" t="str">
        <f t="shared" si="13"/>
        <v>Probabilidad</v>
      </c>
      <c r="S76" s="108" t="s">
        <v>116</v>
      </c>
      <c r="T76" s="108" t="s">
        <v>190</v>
      </c>
      <c r="U76" s="109" t="str">
        <f t="shared" si="25"/>
        <v>50%</v>
      </c>
      <c r="V76" s="108" t="s">
        <v>143</v>
      </c>
      <c r="W76" s="108" t="s">
        <v>132</v>
      </c>
      <c r="X76" s="108" t="s">
        <v>120</v>
      </c>
      <c r="Y76" s="110">
        <f>IFERROR(IF(R76="Probabilidad",(I76-(+I76*U76)),IF(R76="Impacto",I76,"")),"")</f>
        <v>0.2</v>
      </c>
      <c r="Z76" s="33" t="str">
        <f t="shared" si="15"/>
        <v>Muy Baja</v>
      </c>
      <c r="AA76" s="109">
        <f t="shared" si="16"/>
        <v>0.2</v>
      </c>
      <c r="AB76" s="33" t="str">
        <f t="shared" si="17"/>
        <v>Mayor</v>
      </c>
      <c r="AC76" s="109">
        <f>IFERROR(IF(R76="Impacto",(M76-(+M76*U76)),IF(R76="Probabilidad",M76,"")),"")</f>
        <v>0.8</v>
      </c>
      <c r="AD76" s="111" t="str">
        <f t="shared" si="18"/>
        <v>Alto</v>
      </c>
      <c r="AE76" s="108" t="s">
        <v>121</v>
      </c>
      <c r="AF76" s="108"/>
      <c r="AG76" s="20"/>
      <c r="AH76" s="112"/>
      <c r="AI76" s="112"/>
      <c r="AJ76" s="28"/>
      <c r="AK76" s="29"/>
      <c r="AL76" s="103" t="s">
        <v>298</v>
      </c>
      <c r="AM76" s="44" t="s">
        <v>299</v>
      </c>
      <c r="AN76" s="29" t="s">
        <v>300</v>
      </c>
      <c r="AO76" s="29" t="s">
        <v>301</v>
      </c>
      <c r="AP76" s="90"/>
      <c r="AQ76" s="44"/>
      <c r="AR76" s="98"/>
      <c r="AS76" s="29"/>
      <c r="AT76" s="98"/>
      <c r="AU76" s="29"/>
      <c r="AV76" s="90"/>
      <c r="AW76" s="92"/>
      <c r="AX76" s="19"/>
      <c r="AY76" s="19"/>
      <c r="AZ76" s="19"/>
      <c r="BA76" s="19"/>
      <c r="BB76" s="19"/>
      <c r="BC76" s="19"/>
      <c r="BD76" s="19"/>
      <c r="BE76" s="19"/>
      <c r="BF76" s="19"/>
      <c r="BG76" s="19"/>
      <c r="BH76" s="19"/>
      <c r="BI76" s="19"/>
      <c r="BJ76" s="19"/>
      <c r="BK76" s="19"/>
      <c r="BL76" s="19"/>
      <c r="BM76" s="19"/>
      <c r="BN76" s="19"/>
      <c r="BO76" s="19"/>
      <c r="BP76" s="19"/>
    </row>
    <row r="77" spans="1:68" ht="136.5" customHeight="1" x14ac:dyDescent="0.35">
      <c r="A77" s="300"/>
      <c r="B77" s="295"/>
      <c r="C77" s="295"/>
      <c r="D77" s="295"/>
      <c r="E77" s="295"/>
      <c r="F77" s="295"/>
      <c r="G77" s="295"/>
      <c r="H77" s="295"/>
      <c r="I77" s="295"/>
      <c r="J77" s="295"/>
      <c r="K77" s="295"/>
      <c r="L77" s="295"/>
      <c r="M77" s="295"/>
      <c r="N77" s="295"/>
      <c r="O77" s="44">
        <v>2</v>
      </c>
      <c r="P77" s="29" t="s">
        <v>302</v>
      </c>
      <c r="Q77" s="29" t="s">
        <v>303</v>
      </c>
      <c r="R77" s="29" t="str">
        <f t="shared" si="13"/>
        <v>Probabilidad</v>
      </c>
      <c r="S77" s="45" t="s">
        <v>116</v>
      </c>
      <c r="T77" s="45" t="s">
        <v>117</v>
      </c>
      <c r="U77" s="35" t="str">
        <f t="shared" si="25"/>
        <v>40%</v>
      </c>
      <c r="V77" s="45" t="s">
        <v>118</v>
      </c>
      <c r="W77" s="45" t="s">
        <v>119</v>
      </c>
      <c r="X77" s="45" t="s">
        <v>120</v>
      </c>
      <c r="Y77" s="46">
        <f>IFERROR(IF(AND(R76="Probabilidad",R77="Probabilidad"),(AA76-(+AA76*U77)),IF(R77="Probabilidad",(I76-(+I76*U77)),IF(R77="Impacto",AA76,""))),"")</f>
        <v>0.12</v>
      </c>
      <c r="Z77" s="34" t="str">
        <f t="shared" si="15"/>
        <v>Muy Baja</v>
      </c>
      <c r="AA77" s="35">
        <f t="shared" si="16"/>
        <v>0.12</v>
      </c>
      <c r="AB77" s="34" t="str">
        <f t="shared" si="17"/>
        <v>Mayor</v>
      </c>
      <c r="AC77" s="35">
        <f>IFERROR(IF(AND(R76="Impacto",R77="Impacto"),(AC76-(+AC76*U77)),IF(R77="Impacto",($M$76-(+$M$76*U77)),IF(R77="Probabilidad",AC76,""))),"")</f>
        <v>0.8</v>
      </c>
      <c r="AD77" s="34" t="str">
        <f t="shared" si="18"/>
        <v>Alto</v>
      </c>
      <c r="AE77" s="45" t="s">
        <v>121</v>
      </c>
      <c r="AF77" s="29"/>
      <c r="AG77" s="29"/>
      <c r="AH77" s="47"/>
      <c r="AI77" s="47"/>
      <c r="AJ77" s="29"/>
      <c r="AK77" s="29"/>
      <c r="AL77" s="29" t="s">
        <v>304</v>
      </c>
      <c r="AM77" s="105" t="s">
        <v>305</v>
      </c>
      <c r="AN77" s="29" t="s">
        <v>306</v>
      </c>
      <c r="AO77" s="95" t="s">
        <v>307</v>
      </c>
      <c r="AP77" s="29"/>
      <c r="AQ77" s="29"/>
      <c r="AR77" s="95"/>
      <c r="AS77" s="29"/>
      <c r="AT77" s="38"/>
      <c r="AU77" s="95"/>
      <c r="AV77" s="98"/>
      <c r="AW77" s="92"/>
      <c r="AX77" s="19"/>
      <c r="AY77" s="19"/>
      <c r="AZ77" s="19"/>
      <c r="BA77" s="19"/>
      <c r="BB77" s="19"/>
      <c r="BC77" s="19"/>
      <c r="BD77" s="19"/>
      <c r="BE77" s="19"/>
      <c r="BF77" s="19"/>
      <c r="BG77" s="19"/>
      <c r="BH77" s="19"/>
      <c r="BI77" s="19"/>
      <c r="BJ77" s="19"/>
      <c r="BK77" s="19"/>
      <c r="BL77" s="19"/>
      <c r="BM77" s="19"/>
      <c r="BN77" s="19"/>
      <c r="BO77" s="19"/>
      <c r="BP77" s="19"/>
    </row>
    <row r="78" spans="1:68" ht="127.5" customHeight="1" x14ac:dyDescent="0.35">
      <c r="A78" s="300"/>
      <c r="B78" s="295"/>
      <c r="C78" s="295"/>
      <c r="D78" s="295"/>
      <c r="E78" s="295"/>
      <c r="F78" s="295"/>
      <c r="G78" s="295"/>
      <c r="H78" s="295"/>
      <c r="I78" s="295"/>
      <c r="J78" s="295"/>
      <c r="K78" s="295"/>
      <c r="L78" s="295"/>
      <c r="M78" s="295"/>
      <c r="N78" s="295"/>
      <c r="O78" s="44">
        <v>3</v>
      </c>
      <c r="P78" s="29" t="s">
        <v>308</v>
      </c>
      <c r="Q78" s="29" t="s">
        <v>153</v>
      </c>
      <c r="R78" s="29" t="str">
        <f t="shared" si="13"/>
        <v>Probabilidad</v>
      </c>
      <c r="S78" s="45" t="s">
        <v>116</v>
      </c>
      <c r="T78" s="45" t="s">
        <v>117</v>
      </c>
      <c r="U78" s="35" t="str">
        <f t="shared" si="25"/>
        <v>40%</v>
      </c>
      <c r="V78" s="45" t="s">
        <v>143</v>
      </c>
      <c r="W78" s="45" t="s">
        <v>119</v>
      </c>
      <c r="X78" s="45" t="s">
        <v>120</v>
      </c>
      <c r="Y78" s="46">
        <f t="shared" ref="Y78:Y85" si="28">IFERROR(IF(AND(R77="Probabilidad",R78="Probabilidad"),(AA77-(+AA77*U78)),IF(AND(R77="Impacto",R78="Probabilidad"),(AA76-(+AA76*U78)),IF(R78="Impacto",AA77,""))),"")</f>
        <v>7.1999999999999995E-2</v>
      </c>
      <c r="Z78" s="34" t="str">
        <f t="shared" si="15"/>
        <v>Muy Baja</v>
      </c>
      <c r="AA78" s="35">
        <f t="shared" si="16"/>
        <v>7.1999999999999995E-2</v>
      </c>
      <c r="AB78" s="34" t="str">
        <f t="shared" si="17"/>
        <v>Mayor</v>
      </c>
      <c r="AC78" s="35">
        <f t="shared" ref="AC78:AC85" si="29">IFERROR(IF(AND(R77="Impacto",R78="Impacto"),(AC77-(+AC77*U78)),IF(AND(R77="Probabilidad",R78="Impacto"),(AC76-(+AC76*U78)),IF(R78="Probabilidad",AC77,""))),"")</f>
        <v>0.8</v>
      </c>
      <c r="AD78" s="34" t="str">
        <f t="shared" si="18"/>
        <v>Alto</v>
      </c>
      <c r="AE78" s="45" t="s">
        <v>121</v>
      </c>
      <c r="AF78" s="45"/>
      <c r="AG78" s="79"/>
      <c r="AH78" s="47"/>
      <c r="AI78" s="47"/>
      <c r="AJ78" s="29"/>
      <c r="AK78" s="29"/>
      <c r="AL78" s="95" t="s">
        <v>309</v>
      </c>
      <c r="AM78" s="105" t="s">
        <v>310</v>
      </c>
      <c r="AN78" s="69" t="s">
        <v>311</v>
      </c>
      <c r="AO78" s="29" t="s">
        <v>312</v>
      </c>
      <c r="AP78" s="90"/>
      <c r="AQ78" s="44"/>
      <c r="AR78" s="103"/>
      <c r="AS78" s="29"/>
      <c r="AT78" s="38"/>
      <c r="AU78" s="95"/>
      <c r="AV78" s="29"/>
      <c r="AW78" s="92"/>
      <c r="AX78" s="19"/>
      <c r="AY78" s="19"/>
      <c r="AZ78" s="19"/>
      <c r="BA78" s="19"/>
      <c r="BB78" s="19"/>
      <c r="BC78" s="19"/>
      <c r="BD78" s="19"/>
      <c r="BE78" s="19"/>
      <c r="BF78" s="19"/>
      <c r="BG78" s="19"/>
      <c r="BH78" s="19"/>
      <c r="BI78" s="19"/>
      <c r="BJ78" s="19"/>
      <c r="BK78" s="19"/>
      <c r="BL78" s="19"/>
      <c r="BM78" s="19"/>
      <c r="BN78" s="19"/>
      <c r="BO78" s="19"/>
      <c r="BP78" s="19"/>
    </row>
    <row r="79" spans="1:68" ht="171" customHeight="1" x14ac:dyDescent="0.35">
      <c r="A79" s="300"/>
      <c r="B79" s="295"/>
      <c r="C79" s="295"/>
      <c r="D79" s="295"/>
      <c r="E79" s="295"/>
      <c r="F79" s="295"/>
      <c r="G79" s="295"/>
      <c r="H79" s="295"/>
      <c r="I79" s="295"/>
      <c r="J79" s="295"/>
      <c r="K79" s="295"/>
      <c r="L79" s="295"/>
      <c r="M79" s="295"/>
      <c r="N79" s="295"/>
      <c r="O79" s="44">
        <v>4</v>
      </c>
      <c r="P79" s="29" t="s">
        <v>313</v>
      </c>
      <c r="Q79" s="29" t="s">
        <v>153</v>
      </c>
      <c r="R79" s="29" t="str">
        <f t="shared" si="13"/>
        <v>Probabilidad</v>
      </c>
      <c r="S79" s="45" t="s">
        <v>116</v>
      </c>
      <c r="T79" s="45" t="s">
        <v>117</v>
      </c>
      <c r="U79" s="35" t="str">
        <f t="shared" si="25"/>
        <v>40%</v>
      </c>
      <c r="V79" s="45" t="s">
        <v>143</v>
      </c>
      <c r="W79" s="45" t="s">
        <v>119</v>
      </c>
      <c r="X79" s="45" t="s">
        <v>120</v>
      </c>
      <c r="Y79" s="46">
        <f t="shared" si="28"/>
        <v>4.3199999999999995E-2</v>
      </c>
      <c r="Z79" s="34" t="str">
        <f t="shared" si="15"/>
        <v>Muy Baja</v>
      </c>
      <c r="AA79" s="35">
        <f t="shared" si="16"/>
        <v>4.3199999999999995E-2</v>
      </c>
      <c r="AB79" s="34" t="str">
        <f t="shared" si="17"/>
        <v>Mayor</v>
      </c>
      <c r="AC79" s="35">
        <f t="shared" si="29"/>
        <v>0.8</v>
      </c>
      <c r="AD79" s="34" t="str">
        <f t="shared" si="18"/>
        <v>Alto</v>
      </c>
      <c r="AE79" s="45" t="s">
        <v>121</v>
      </c>
      <c r="AF79" s="45"/>
      <c r="AG79" s="29"/>
      <c r="AH79" s="47"/>
      <c r="AI79" s="47"/>
      <c r="AJ79" s="29"/>
      <c r="AK79" s="29"/>
      <c r="AL79" s="29" t="s">
        <v>314</v>
      </c>
      <c r="AM79" s="105" t="s">
        <v>315</v>
      </c>
      <c r="AN79" s="69" t="s">
        <v>316</v>
      </c>
      <c r="AO79" s="29" t="s">
        <v>317</v>
      </c>
      <c r="AP79" s="29"/>
      <c r="AQ79" s="29"/>
      <c r="AR79" s="103"/>
      <c r="AS79" s="90"/>
      <c r="AT79" s="90"/>
      <c r="AU79" s="90"/>
      <c r="AV79" s="29"/>
      <c r="AW79" s="92"/>
      <c r="AX79" s="19"/>
      <c r="AY79" s="19"/>
      <c r="AZ79" s="19"/>
      <c r="BA79" s="19"/>
      <c r="BB79" s="19"/>
      <c r="BC79" s="19"/>
      <c r="BD79" s="19"/>
      <c r="BE79" s="19"/>
      <c r="BF79" s="19"/>
      <c r="BG79" s="19"/>
      <c r="BH79" s="19"/>
      <c r="BI79" s="19"/>
      <c r="BJ79" s="19"/>
      <c r="BK79" s="19"/>
      <c r="BL79" s="19"/>
      <c r="BM79" s="19"/>
      <c r="BN79" s="19"/>
      <c r="BO79" s="19"/>
      <c r="BP79" s="19"/>
    </row>
    <row r="80" spans="1:68" ht="39" customHeight="1" x14ac:dyDescent="0.35">
      <c r="A80" s="300"/>
      <c r="B80" s="295"/>
      <c r="C80" s="295"/>
      <c r="D80" s="295"/>
      <c r="E80" s="295"/>
      <c r="F80" s="295"/>
      <c r="G80" s="295"/>
      <c r="H80" s="295"/>
      <c r="I80" s="295"/>
      <c r="J80" s="295"/>
      <c r="K80" s="295"/>
      <c r="L80" s="295"/>
      <c r="M80" s="295"/>
      <c r="N80" s="295"/>
      <c r="O80" s="44">
        <v>5</v>
      </c>
      <c r="P80" s="29"/>
      <c r="Q80" s="29"/>
      <c r="R80" s="44" t="str">
        <f t="shared" si="13"/>
        <v/>
      </c>
      <c r="S80" s="50"/>
      <c r="T80" s="50"/>
      <c r="U80" s="51" t="str">
        <f t="shared" si="25"/>
        <v/>
      </c>
      <c r="V80" s="50"/>
      <c r="W80" s="50"/>
      <c r="X80" s="50"/>
      <c r="Y80" s="52" t="str">
        <f t="shared" si="28"/>
        <v/>
      </c>
      <c r="Z80" s="34" t="str">
        <f t="shared" si="15"/>
        <v/>
      </c>
      <c r="AA80" s="51" t="str">
        <f t="shared" si="16"/>
        <v/>
      </c>
      <c r="AB80" s="34" t="str">
        <f t="shared" si="17"/>
        <v/>
      </c>
      <c r="AC80" s="51" t="str">
        <f t="shared" si="29"/>
        <v/>
      </c>
      <c r="AD80" s="53" t="str">
        <f t="shared" si="18"/>
        <v/>
      </c>
      <c r="AE80" s="50"/>
      <c r="AF80" s="50"/>
      <c r="AG80" s="29"/>
      <c r="AH80" s="54"/>
      <c r="AI80" s="54"/>
      <c r="AJ80" s="29"/>
      <c r="AK80" s="44"/>
      <c r="AL80" s="44"/>
      <c r="AM80" s="44"/>
      <c r="AN80" s="44"/>
      <c r="AO80" s="44"/>
      <c r="AP80" s="44"/>
      <c r="AQ80" s="44"/>
      <c r="AR80" s="44"/>
      <c r="AS80" s="90"/>
      <c r="AT80" s="90"/>
      <c r="AU80" s="90"/>
      <c r="AV80" s="98"/>
      <c r="AW80" s="92"/>
      <c r="AX80" s="19"/>
      <c r="AY80" s="19"/>
      <c r="AZ80" s="19"/>
      <c r="BA80" s="19"/>
      <c r="BB80" s="19"/>
      <c r="BC80" s="19"/>
      <c r="BD80" s="19"/>
      <c r="BE80" s="19"/>
      <c r="BF80" s="19"/>
      <c r="BG80" s="19"/>
      <c r="BH80" s="19"/>
      <c r="BI80" s="19"/>
      <c r="BJ80" s="19"/>
      <c r="BK80" s="19"/>
      <c r="BL80" s="19"/>
      <c r="BM80" s="19"/>
      <c r="BN80" s="19"/>
      <c r="BO80" s="19"/>
      <c r="BP80" s="19"/>
    </row>
    <row r="81" spans="1:68" ht="39" customHeight="1" x14ac:dyDescent="0.35">
      <c r="A81" s="300"/>
      <c r="B81" s="295"/>
      <c r="C81" s="295"/>
      <c r="D81" s="295"/>
      <c r="E81" s="295"/>
      <c r="F81" s="295"/>
      <c r="G81" s="295"/>
      <c r="H81" s="295"/>
      <c r="I81" s="295"/>
      <c r="J81" s="295"/>
      <c r="K81" s="295"/>
      <c r="L81" s="295"/>
      <c r="M81" s="295"/>
      <c r="N81" s="295"/>
      <c r="O81" s="44">
        <v>6</v>
      </c>
      <c r="P81" s="29"/>
      <c r="Q81" s="29"/>
      <c r="R81" s="44" t="str">
        <f t="shared" si="13"/>
        <v/>
      </c>
      <c r="S81" s="50"/>
      <c r="T81" s="50"/>
      <c r="U81" s="51" t="str">
        <f t="shared" si="25"/>
        <v/>
      </c>
      <c r="V81" s="50"/>
      <c r="W81" s="50"/>
      <c r="X81" s="50"/>
      <c r="Y81" s="52" t="str">
        <f t="shared" si="28"/>
        <v/>
      </c>
      <c r="Z81" s="34" t="str">
        <f t="shared" si="15"/>
        <v/>
      </c>
      <c r="AA81" s="51" t="str">
        <f t="shared" si="16"/>
        <v/>
      </c>
      <c r="AB81" s="34" t="str">
        <f t="shared" si="17"/>
        <v/>
      </c>
      <c r="AC81" s="51" t="str">
        <f t="shared" si="29"/>
        <v/>
      </c>
      <c r="AD81" s="53" t="str">
        <f t="shared" si="18"/>
        <v/>
      </c>
      <c r="AE81" s="50"/>
      <c r="AF81" s="50"/>
      <c r="AG81" s="29"/>
      <c r="AH81" s="54"/>
      <c r="AI81" s="54"/>
      <c r="AJ81" s="29"/>
      <c r="AK81" s="44"/>
      <c r="AL81" s="44"/>
      <c r="AM81" s="44"/>
      <c r="AN81" s="44"/>
      <c r="AO81" s="44"/>
      <c r="AP81" s="44"/>
      <c r="AQ81" s="44"/>
      <c r="AR81" s="44"/>
      <c r="AS81" s="90"/>
      <c r="AT81" s="90"/>
      <c r="AU81" s="90"/>
      <c r="AV81" s="29"/>
      <c r="AW81" s="92"/>
      <c r="AX81" s="19"/>
      <c r="AY81" s="19"/>
      <c r="AZ81" s="19"/>
      <c r="BA81" s="19"/>
      <c r="BB81" s="19"/>
      <c r="BC81" s="19"/>
      <c r="BD81" s="19"/>
      <c r="BE81" s="19"/>
      <c r="BF81" s="19"/>
      <c r="BG81" s="19"/>
      <c r="BH81" s="19"/>
      <c r="BI81" s="19"/>
      <c r="BJ81" s="19"/>
      <c r="BK81" s="19"/>
      <c r="BL81" s="19"/>
      <c r="BM81" s="19"/>
      <c r="BN81" s="19"/>
      <c r="BO81" s="19"/>
      <c r="BP81" s="19"/>
    </row>
    <row r="82" spans="1:68" ht="39" customHeight="1" x14ac:dyDescent="0.35">
      <c r="A82" s="300"/>
      <c r="B82" s="295"/>
      <c r="C82" s="295"/>
      <c r="D82" s="295"/>
      <c r="E82" s="295"/>
      <c r="F82" s="295"/>
      <c r="G82" s="295"/>
      <c r="H82" s="295"/>
      <c r="I82" s="295"/>
      <c r="J82" s="295"/>
      <c r="K82" s="295"/>
      <c r="L82" s="295"/>
      <c r="M82" s="295"/>
      <c r="N82" s="295"/>
      <c r="O82" s="44">
        <v>7</v>
      </c>
      <c r="P82" s="29"/>
      <c r="Q82" s="29"/>
      <c r="R82" s="44" t="str">
        <f t="shared" si="13"/>
        <v/>
      </c>
      <c r="S82" s="50"/>
      <c r="T82" s="50"/>
      <c r="U82" s="51" t="str">
        <f t="shared" si="25"/>
        <v/>
      </c>
      <c r="V82" s="50"/>
      <c r="W82" s="50"/>
      <c r="X82" s="50"/>
      <c r="Y82" s="52" t="str">
        <f t="shared" si="28"/>
        <v/>
      </c>
      <c r="Z82" s="34" t="str">
        <f t="shared" si="15"/>
        <v/>
      </c>
      <c r="AA82" s="51" t="str">
        <f t="shared" si="16"/>
        <v/>
      </c>
      <c r="AB82" s="34" t="str">
        <f t="shared" si="17"/>
        <v/>
      </c>
      <c r="AC82" s="51" t="str">
        <f t="shared" si="29"/>
        <v/>
      </c>
      <c r="AD82" s="53" t="str">
        <f t="shared" si="18"/>
        <v/>
      </c>
      <c r="AE82" s="50"/>
      <c r="AF82" s="50"/>
      <c r="AG82" s="29"/>
      <c r="AH82" s="54"/>
      <c r="AI82" s="54"/>
      <c r="AJ82" s="29"/>
      <c r="AK82" s="44"/>
      <c r="AL82" s="44"/>
      <c r="AM82" s="44"/>
      <c r="AN82" s="44"/>
      <c r="AO82" s="44"/>
      <c r="AP82" s="44"/>
      <c r="AQ82" s="44"/>
      <c r="AR82" s="44"/>
      <c r="AS82" s="90"/>
      <c r="AT82" s="90"/>
      <c r="AU82" s="90"/>
      <c r="AV82" s="29"/>
      <c r="AW82" s="92"/>
      <c r="AX82" s="19"/>
      <c r="AY82" s="19"/>
      <c r="AZ82" s="19"/>
      <c r="BA82" s="19"/>
      <c r="BB82" s="19"/>
      <c r="BC82" s="19"/>
      <c r="BD82" s="19"/>
      <c r="BE82" s="19"/>
      <c r="BF82" s="19"/>
      <c r="BG82" s="19"/>
      <c r="BH82" s="19"/>
      <c r="BI82" s="19"/>
      <c r="BJ82" s="19"/>
      <c r="BK82" s="19"/>
      <c r="BL82" s="19"/>
      <c r="BM82" s="19"/>
      <c r="BN82" s="19"/>
      <c r="BO82" s="19"/>
      <c r="BP82" s="19"/>
    </row>
    <row r="83" spans="1:68" ht="39" customHeight="1" x14ac:dyDescent="0.35">
      <c r="A83" s="300"/>
      <c r="B83" s="295"/>
      <c r="C83" s="295"/>
      <c r="D83" s="295"/>
      <c r="E83" s="295"/>
      <c r="F83" s="295"/>
      <c r="G83" s="295"/>
      <c r="H83" s="295"/>
      <c r="I83" s="295"/>
      <c r="J83" s="295"/>
      <c r="K83" s="295"/>
      <c r="L83" s="295"/>
      <c r="M83" s="295"/>
      <c r="N83" s="295"/>
      <c r="O83" s="44">
        <v>8</v>
      </c>
      <c r="P83" s="29"/>
      <c r="Q83" s="29"/>
      <c r="R83" s="44" t="str">
        <f t="shared" si="13"/>
        <v/>
      </c>
      <c r="S83" s="50"/>
      <c r="T83" s="50"/>
      <c r="U83" s="51" t="str">
        <f t="shared" si="25"/>
        <v/>
      </c>
      <c r="V83" s="50"/>
      <c r="W83" s="50"/>
      <c r="X83" s="50"/>
      <c r="Y83" s="52" t="str">
        <f t="shared" si="28"/>
        <v/>
      </c>
      <c r="Z83" s="34" t="str">
        <f t="shared" si="15"/>
        <v/>
      </c>
      <c r="AA83" s="51" t="str">
        <f t="shared" si="16"/>
        <v/>
      </c>
      <c r="AB83" s="34" t="str">
        <f t="shared" si="17"/>
        <v/>
      </c>
      <c r="AC83" s="51" t="str">
        <f t="shared" si="29"/>
        <v/>
      </c>
      <c r="AD83" s="53" t="str">
        <f t="shared" si="18"/>
        <v/>
      </c>
      <c r="AE83" s="50"/>
      <c r="AF83" s="50"/>
      <c r="AG83" s="29"/>
      <c r="AH83" s="54"/>
      <c r="AI83" s="54"/>
      <c r="AJ83" s="29"/>
      <c r="AK83" s="44"/>
      <c r="AL83" s="44"/>
      <c r="AM83" s="44"/>
      <c r="AN83" s="44"/>
      <c r="AO83" s="44"/>
      <c r="AP83" s="44"/>
      <c r="AQ83" s="44"/>
      <c r="AR83" s="44"/>
      <c r="AS83" s="90"/>
      <c r="AT83" s="90"/>
      <c r="AU83" s="44"/>
      <c r="AV83" s="44"/>
      <c r="AW83" s="92"/>
      <c r="AX83" s="19"/>
      <c r="AY83" s="19"/>
      <c r="AZ83" s="19"/>
      <c r="BA83" s="19"/>
      <c r="BB83" s="19"/>
      <c r="BC83" s="19"/>
      <c r="BD83" s="19"/>
      <c r="BE83" s="19"/>
      <c r="BF83" s="19"/>
      <c r="BG83" s="19"/>
      <c r="BH83" s="19"/>
      <c r="BI83" s="19"/>
      <c r="BJ83" s="19"/>
      <c r="BK83" s="19"/>
      <c r="BL83" s="19"/>
      <c r="BM83" s="19"/>
      <c r="BN83" s="19"/>
      <c r="BO83" s="19"/>
      <c r="BP83" s="19"/>
    </row>
    <row r="84" spans="1:68" ht="39" customHeight="1" x14ac:dyDescent="0.35">
      <c r="A84" s="300"/>
      <c r="B84" s="295"/>
      <c r="C84" s="295"/>
      <c r="D84" s="295"/>
      <c r="E84" s="295"/>
      <c r="F84" s="295"/>
      <c r="G84" s="295"/>
      <c r="H84" s="295"/>
      <c r="I84" s="295"/>
      <c r="J84" s="295"/>
      <c r="K84" s="295"/>
      <c r="L84" s="295"/>
      <c r="M84" s="295"/>
      <c r="N84" s="295"/>
      <c r="O84" s="44">
        <v>9</v>
      </c>
      <c r="P84" s="29"/>
      <c r="Q84" s="29"/>
      <c r="R84" s="44" t="str">
        <f t="shared" si="13"/>
        <v/>
      </c>
      <c r="S84" s="50"/>
      <c r="T84" s="50"/>
      <c r="U84" s="51" t="str">
        <f t="shared" si="25"/>
        <v/>
      </c>
      <c r="V84" s="50"/>
      <c r="W84" s="50"/>
      <c r="X84" s="50"/>
      <c r="Y84" s="52" t="str">
        <f t="shared" si="28"/>
        <v/>
      </c>
      <c r="Z84" s="34" t="str">
        <f t="shared" si="15"/>
        <v/>
      </c>
      <c r="AA84" s="51" t="str">
        <f t="shared" si="16"/>
        <v/>
      </c>
      <c r="AB84" s="34" t="str">
        <f t="shared" si="17"/>
        <v/>
      </c>
      <c r="AC84" s="51" t="str">
        <f t="shared" si="29"/>
        <v/>
      </c>
      <c r="AD84" s="53" t="str">
        <f t="shared" si="18"/>
        <v/>
      </c>
      <c r="AE84" s="50"/>
      <c r="AF84" s="50"/>
      <c r="AG84" s="29"/>
      <c r="AH84" s="54"/>
      <c r="AI84" s="54"/>
      <c r="AJ84" s="29"/>
      <c r="AK84" s="44"/>
      <c r="AL84" s="44"/>
      <c r="AM84" s="44"/>
      <c r="AN84" s="44"/>
      <c r="AO84" s="44"/>
      <c r="AP84" s="44"/>
      <c r="AQ84" s="44"/>
      <c r="AR84" s="44"/>
      <c r="AS84" s="90"/>
      <c r="AT84" s="90"/>
      <c r="AU84" s="44"/>
      <c r="AV84" s="44"/>
      <c r="AW84" s="92"/>
      <c r="AX84" s="19"/>
      <c r="AY84" s="19"/>
      <c r="AZ84" s="19"/>
      <c r="BA84" s="19"/>
      <c r="BB84" s="19"/>
      <c r="BC84" s="19"/>
      <c r="BD84" s="19"/>
      <c r="BE84" s="19"/>
      <c r="BF84" s="19"/>
      <c r="BG84" s="19"/>
      <c r="BH84" s="19"/>
      <c r="BI84" s="19"/>
      <c r="BJ84" s="19"/>
      <c r="BK84" s="19"/>
      <c r="BL84" s="19"/>
      <c r="BM84" s="19"/>
      <c r="BN84" s="19"/>
      <c r="BO84" s="19"/>
      <c r="BP84" s="19"/>
    </row>
    <row r="85" spans="1:68" ht="39" customHeight="1" x14ac:dyDescent="0.35">
      <c r="A85" s="301"/>
      <c r="B85" s="296"/>
      <c r="C85" s="296"/>
      <c r="D85" s="296"/>
      <c r="E85" s="296"/>
      <c r="F85" s="296"/>
      <c r="G85" s="296"/>
      <c r="H85" s="296"/>
      <c r="I85" s="296"/>
      <c r="J85" s="296"/>
      <c r="K85" s="296"/>
      <c r="L85" s="296"/>
      <c r="M85" s="296"/>
      <c r="N85" s="296"/>
      <c r="O85" s="59">
        <v>10</v>
      </c>
      <c r="P85" s="60"/>
      <c r="Q85" s="60"/>
      <c r="R85" s="44" t="str">
        <f t="shared" si="13"/>
        <v/>
      </c>
      <c r="S85" s="50"/>
      <c r="T85" s="50"/>
      <c r="U85" s="51" t="str">
        <f t="shared" si="25"/>
        <v/>
      </c>
      <c r="V85" s="50"/>
      <c r="W85" s="50"/>
      <c r="X85" s="50"/>
      <c r="Y85" s="52" t="str">
        <f t="shared" si="28"/>
        <v/>
      </c>
      <c r="Z85" s="34" t="str">
        <f t="shared" si="15"/>
        <v/>
      </c>
      <c r="AA85" s="51" t="str">
        <f t="shared" si="16"/>
        <v/>
      </c>
      <c r="AB85" s="34" t="str">
        <f t="shared" si="17"/>
        <v/>
      </c>
      <c r="AC85" s="51" t="str">
        <f t="shared" si="29"/>
        <v/>
      </c>
      <c r="AD85" s="53" t="str">
        <f t="shared" si="18"/>
        <v/>
      </c>
      <c r="AE85" s="50"/>
      <c r="AF85" s="61"/>
      <c r="AG85" s="60"/>
      <c r="AH85" s="62"/>
      <c r="AI85" s="62"/>
      <c r="AJ85" s="60"/>
      <c r="AK85" s="59"/>
      <c r="AL85" s="59"/>
      <c r="AM85" s="59"/>
      <c r="AN85" s="59"/>
      <c r="AO85" s="59"/>
      <c r="AP85" s="59"/>
      <c r="AQ85" s="59"/>
      <c r="AR85" s="59"/>
      <c r="AS85" s="93"/>
      <c r="AT85" s="59"/>
      <c r="AU85" s="59"/>
      <c r="AV85" s="59"/>
      <c r="AW85" s="94"/>
      <c r="AX85" s="19"/>
      <c r="AY85" s="19"/>
      <c r="AZ85" s="19"/>
      <c r="BA85" s="19"/>
      <c r="BB85" s="19"/>
      <c r="BC85" s="19"/>
      <c r="BD85" s="19"/>
      <c r="BE85" s="19"/>
      <c r="BF85" s="19"/>
      <c r="BG85" s="19"/>
      <c r="BH85" s="19"/>
      <c r="BI85" s="19"/>
      <c r="BJ85" s="19"/>
      <c r="BK85" s="19"/>
      <c r="BL85" s="19"/>
      <c r="BM85" s="19"/>
      <c r="BN85" s="19"/>
      <c r="BO85" s="19"/>
      <c r="BP85" s="19"/>
    </row>
    <row r="86" spans="1:68" ht="102" customHeight="1" x14ac:dyDescent="0.35">
      <c r="A86" s="299">
        <v>9</v>
      </c>
      <c r="B86" s="302" t="s">
        <v>318</v>
      </c>
      <c r="C86" s="302" t="s">
        <v>109</v>
      </c>
      <c r="D86" s="302" t="s">
        <v>319</v>
      </c>
      <c r="E86" s="302" t="s">
        <v>320</v>
      </c>
      <c r="F86" s="302" t="s">
        <v>321</v>
      </c>
      <c r="G86" s="303">
        <v>6</v>
      </c>
      <c r="H86" s="294" t="str">
        <f>IF(G86&lt;=0,"",IF(G86&lt;=2,"Muy Baja",IF(G86&lt;=24,"Baja",IF(G86&lt;=500,"Media",IF(G86&lt;=5000,"Alta","Muy Alta")))))</f>
        <v>Baja</v>
      </c>
      <c r="I86" s="297">
        <f>IF(H86="","",IF(H86="Muy Baja",0.2,IF(H86="Baja",0.4,IF(H86="Media",0.6,IF(H86="Alta",0.8,IF(H86="Muy Alta",1,))))))</f>
        <v>0.4</v>
      </c>
      <c r="J86" s="302" t="s">
        <v>113</v>
      </c>
      <c r="K86" s="297" t="str">
        <f>IF(J86='Tabla Impacto corrupción '!$B$5,'Tabla Impacto corrupción '!$C$5,IF(J86='Tabla Impacto corrupción '!$B$6,'Tabla Impacto corrupción '!$C$6,IF(J86='Tabla Impacto corrupción '!$B$7,'Tabla Impacto corrupción '!$C$7)))</f>
        <v>Entre 1 y 5 es MODERADO</v>
      </c>
      <c r="L86" s="294" t="str">
        <f>IF(J86='Tabla Impacto corrupción '!$B$5,"Moderado",IF(J86='Tabla Impacto corrupción '!$B$6,"Mayor",IF(J86='Tabla Impacto corrupción '!$B$7,"Catastrófico")))</f>
        <v>Moderado</v>
      </c>
      <c r="M86" s="297">
        <f>IF(L86="","",IF(L86="Leve",0.2,IF(L86="Menor",0.4,IF(L86="Moderado",0.6,IF(L86="Mayor",0.8,IF(L86="Catastrófico",1,))))))</f>
        <v>0.6</v>
      </c>
      <c r="N86" s="298" t="str">
        <f>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Moderado</v>
      </c>
      <c r="O86" s="27">
        <v>1</v>
      </c>
      <c r="P86" s="29" t="s">
        <v>322</v>
      </c>
      <c r="Q86" s="28" t="s">
        <v>323</v>
      </c>
      <c r="R86" s="28" t="str">
        <f t="shared" si="13"/>
        <v>Probabilidad</v>
      </c>
      <c r="S86" s="30" t="s">
        <v>116</v>
      </c>
      <c r="T86" s="30" t="s">
        <v>117</v>
      </c>
      <c r="U86" s="31" t="str">
        <f t="shared" si="25"/>
        <v>40%</v>
      </c>
      <c r="V86" s="30" t="s">
        <v>118</v>
      </c>
      <c r="W86" s="30" t="s">
        <v>132</v>
      </c>
      <c r="X86" s="30" t="s">
        <v>120</v>
      </c>
      <c r="Y86" s="32">
        <f>IFERROR(IF(R86="Probabilidad",(I86-(+I86*U86)),IF(R86="Impacto",I86,"")),"")</f>
        <v>0.24</v>
      </c>
      <c r="Z86" s="33" t="str">
        <f t="shared" si="15"/>
        <v>Baja</v>
      </c>
      <c r="AA86" s="31">
        <f t="shared" si="16"/>
        <v>0.24</v>
      </c>
      <c r="AB86" s="33" t="str">
        <f t="shared" si="17"/>
        <v>Moderado</v>
      </c>
      <c r="AC86" s="31">
        <f>IFERROR(IF(R86="Impacto",(M86-(+M86*U86)),IF(R86="Probabilidad",M86,"")),"")</f>
        <v>0.6</v>
      </c>
      <c r="AD86" s="33" t="str">
        <f t="shared" si="18"/>
        <v>Moderado</v>
      </c>
      <c r="AE86" s="30" t="s">
        <v>121</v>
      </c>
      <c r="AF86" s="30"/>
      <c r="AG86" s="79"/>
      <c r="AH86" s="36"/>
      <c r="AI86" s="36"/>
      <c r="AJ86" s="28"/>
      <c r="AK86" s="28"/>
      <c r="AL86" s="29" t="s">
        <v>324</v>
      </c>
      <c r="AM86" s="105" t="s">
        <v>325</v>
      </c>
      <c r="AN86" s="95" t="s">
        <v>326</v>
      </c>
      <c r="AO86" s="28" t="s">
        <v>327</v>
      </c>
      <c r="AP86" s="90"/>
      <c r="AQ86" s="90"/>
      <c r="AR86" s="113"/>
      <c r="AS86" s="28"/>
      <c r="AT86" s="28"/>
      <c r="AU86" s="76"/>
      <c r="AV86" s="29"/>
      <c r="AW86" s="99"/>
      <c r="AX86" s="19"/>
      <c r="AY86" s="19"/>
      <c r="AZ86" s="19"/>
      <c r="BA86" s="19"/>
      <c r="BB86" s="19"/>
      <c r="BC86" s="19"/>
      <c r="BD86" s="19"/>
      <c r="BE86" s="19"/>
      <c r="BF86" s="19"/>
      <c r="BG86" s="19"/>
      <c r="BH86" s="19"/>
      <c r="BI86" s="19"/>
      <c r="BJ86" s="19"/>
      <c r="BK86" s="19"/>
      <c r="BL86" s="19"/>
      <c r="BM86" s="19"/>
      <c r="BN86" s="19"/>
      <c r="BO86" s="19"/>
      <c r="BP86" s="19"/>
    </row>
    <row r="87" spans="1:68" ht="78.75" customHeight="1" x14ac:dyDescent="0.35">
      <c r="A87" s="300"/>
      <c r="B87" s="295"/>
      <c r="C87" s="295"/>
      <c r="D87" s="295"/>
      <c r="E87" s="295"/>
      <c r="F87" s="295"/>
      <c r="G87" s="295"/>
      <c r="H87" s="295"/>
      <c r="I87" s="295"/>
      <c r="J87" s="295"/>
      <c r="K87" s="295"/>
      <c r="L87" s="295"/>
      <c r="M87" s="295"/>
      <c r="N87" s="295"/>
      <c r="O87" s="114">
        <v>2</v>
      </c>
      <c r="P87" s="115"/>
      <c r="Q87" s="115"/>
      <c r="R87" s="114" t="str">
        <f t="shared" si="13"/>
        <v/>
      </c>
      <c r="S87" s="116"/>
      <c r="T87" s="116"/>
      <c r="U87" s="117" t="str">
        <f t="shared" si="25"/>
        <v/>
      </c>
      <c r="V87" s="116"/>
      <c r="W87" s="116"/>
      <c r="X87" s="116"/>
      <c r="Y87" s="118" t="str">
        <f>IFERROR(IF(AND(R86="Probabilidad",R87="Probabilidad"),(AA86-(+AA86*U87)),IF(R87="Probabilidad",(I86-(+I86*U87)),IF(R87="Impacto",AA86,""))),"")</f>
        <v/>
      </c>
      <c r="Z87" s="119" t="str">
        <f t="shared" si="15"/>
        <v/>
      </c>
      <c r="AA87" s="117" t="str">
        <f t="shared" si="16"/>
        <v/>
      </c>
      <c r="AB87" s="119" t="str">
        <f t="shared" si="17"/>
        <v/>
      </c>
      <c r="AC87" s="117" t="str">
        <f>IFERROR(IF(AND(R86="Impacto",R87="Impacto"),(AC86-(+AC86*U87)),IF(R87="Impacto",($M$86-(+$M$86*U87)),IF(R87="Probabilidad",AC86,""))),"")</f>
        <v/>
      </c>
      <c r="AD87" s="120" t="str">
        <f t="shared" si="18"/>
        <v/>
      </c>
      <c r="AE87" s="116"/>
      <c r="AF87" s="116"/>
      <c r="AG87" s="121"/>
      <c r="AH87" s="122"/>
      <c r="AI87" s="122"/>
      <c r="AJ87" s="95"/>
      <c r="AK87" s="114"/>
      <c r="AL87" s="29"/>
      <c r="AM87" s="29"/>
      <c r="AN87" s="95"/>
      <c r="AO87" s="90"/>
      <c r="AP87" s="90"/>
      <c r="AQ87" s="90"/>
      <c r="AR87" s="90"/>
      <c r="AS87" s="90"/>
      <c r="AT87" s="44"/>
      <c r="AU87" s="44"/>
      <c r="AV87" s="44"/>
      <c r="AW87" s="92"/>
      <c r="AX87" s="19"/>
      <c r="AY87" s="19"/>
      <c r="AZ87" s="19"/>
      <c r="BA87" s="19"/>
      <c r="BB87" s="19"/>
      <c r="BC87" s="19"/>
      <c r="BD87" s="19"/>
      <c r="BE87" s="19"/>
      <c r="BF87" s="19"/>
      <c r="BG87" s="19"/>
      <c r="BH87" s="19"/>
      <c r="BI87" s="19"/>
      <c r="BJ87" s="19"/>
      <c r="BK87" s="19"/>
      <c r="BL87" s="19"/>
      <c r="BM87" s="19"/>
      <c r="BN87" s="19"/>
      <c r="BO87" s="19"/>
      <c r="BP87" s="19"/>
    </row>
    <row r="88" spans="1:68" ht="39" customHeight="1" x14ac:dyDescent="0.35">
      <c r="A88" s="300"/>
      <c r="B88" s="295"/>
      <c r="C88" s="295"/>
      <c r="D88" s="295"/>
      <c r="E88" s="295"/>
      <c r="F88" s="295"/>
      <c r="G88" s="295"/>
      <c r="H88" s="295"/>
      <c r="I88" s="295"/>
      <c r="J88" s="295"/>
      <c r="K88" s="295"/>
      <c r="L88" s="295"/>
      <c r="M88" s="295"/>
      <c r="N88" s="295"/>
      <c r="O88" s="114">
        <v>3</v>
      </c>
      <c r="P88" s="115"/>
      <c r="Q88" s="115"/>
      <c r="R88" s="114" t="str">
        <f t="shared" si="13"/>
        <v/>
      </c>
      <c r="S88" s="116"/>
      <c r="T88" s="116"/>
      <c r="U88" s="117" t="str">
        <f t="shared" si="25"/>
        <v/>
      </c>
      <c r="V88" s="116"/>
      <c r="W88" s="116"/>
      <c r="X88" s="116"/>
      <c r="Y88" s="118" t="str">
        <f t="shared" ref="Y88:Y95" si="30">IFERROR(IF(AND(R87="Probabilidad",R88="Probabilidad"),(AA87-(+AA87*U88)),IF(AND(R87="Impacto",R88="Probabilidad"),(AA86-(+AA86*U88)),IF(R88="Impacto",AA87,""))),"")</f>
        <v/>
      </c>
      <c r="Z88" s="119" t="str">
        <f t="shared" si="15"/>
        <v/>
      </c>
      <c r="AA88" s="117" t="str">
        <f t="shared" si="16"/>
        <v/>
      </c>
      <c r="AB88" s="119" t="str">
        <f t="shared" si="17"/>
        <v/>
      </c>
      <c r="AC88" s="117" t="str">
        <f t="shared" ref="AC88:AC95" si="31">IFERROR(IF(AND(R87="Impacto",R88="Impacto"),(AC87-(+AC87*U88)),IF(AND(R87="Probabilidad",R88="Impacto"),(AC86-(+AC86*U88)),IF(R88="Probabilidad",AC87,""))),"")</f>
        <v/>
      </c>
      <c r="AD88" s="120" t="str">
        <f t="shared" si="18"/>
        <v/>
      </c>
      <c r="AE88" s="116"/>
      <c r="AF88" s="116"/>
      <c r="AG88" s="121"/>
      <c r="AH88" s="122"/>
      <c r="AI88" s="122"/>
      <c r="AJ88" s="95"/>
      <c r="AK88" s="114"/>
      <c r="AL88" s="29"/>
      <c r="AM88" s="29"/>
      <c r="AN88" s="95"/>
      <c r="AO88" s="90"/>
      <c r="AP88" s="90"/>
      <c r="AQ88" s="90"/>
      <c r="AR88" s="90"/>
      <c r="AS88" s="90"/>
      <c r="AT88" s="44"/>
      <c r="AU88" s="44"/>
      <c r="AV88" s="44"/>
      <c r="AW88" s="92"/>
      <c r="AX88" s="19"/>
      <c r="AY88" s="19"/>
      <c r="AZ88" s="19"/>
      <c r="BA88" s="19"/>
      <c r="BB88" s="19"/>
      <c r="BC88" s="19"/>
      <c r="BD88" s="19"/>
      <c r="BE88" s="19"/>
      <c r="BF88" s="19"/>
      <c r="BG88" s="19"/>
      <c r="BH88" s="19"/>
      <c r="BI88" s="19"/>
      <c r="BJ88" s="19"/>
      <c r="BK88" s="19"/>
      <c r="BL88" s="19"/>
      <c r="BM88" s="19"/>
      <c r="BN88" s="19"/>
      <c r="BO88" s="19"/>
      <c r="BP88" s="19"/>
    </row>
    <row r="89" spans="1:68" ht="39" customHeight="1" x14ac:dyDescent="0.35">
      <c r="A89" s="300"/>
      <c r="B89" s="295"/>
      <c r="C89" s="295"/>
      <c r="D89" s="295"/>
      <c r="E89" s="295"/>
      <c r="F89" s="295"/>
      <c r="G89" s="295"/>
      <c r="H89" s="295"/>
      <c r="I89" s="295"/>
      <c r="J89" s="295"/>
      <c r="K89" s="295"/>
      <c r="L89" s="295"/>
      <c r="M89" s="295"/>
      <c r="N89" s="295"/>
      <c r="O89" s="114">
        <v>4</v>
      </c>
      <c r="P89" s="115"/>
      <c r="Q89" s="115"/>
      <c r="R89" s="114" t="str">
        <f t="shared" si="13"/>
        <v/>
      </c>
      <c r="S89" s="116"/>
      <c r="T89" s="116"/>
      <c r="U89" s="117" t="str">
        <f t="shared" si="25"/>
        <v/>
      </c>
      <c r="V89" s="116"/>
      <c r="W89" s="116"/>
      <c r="X89" s="116"/>
      <c r="Y89" s="118" t="str">
        <f t="shared" si="30"/>
        <v/>
      </c>
      <c r="Z89" s="119" t="str">
        <f t="shared" si="15"/>
        <v/>
      </c>
      <c r="AA89" s="117" t="str">
        <f t="shared" si="16"/>
        <v/>
      </c>
      <c r="AB89" s="119" t="str">
        <f t="shared" si="17"/>
        <v/>
      </c>
      <c r="AC89" s="117" t="str">
        <f t="shared" si="31"/>
        <v/>
      </c>
      <c r="AD89" s="120" t="str">
        <f t="shared" si="18"/>
        <v/>
      </c>
      <c r="AE89" s="116"/>
      <c r="AF89" s="116"/>
      <c r="AG89" s="115"/>
      <c r="AH89" s="122"/>
      <c r="AI89" s="122"/>
      <c r="AJ89" s="95"/>
      <c r="AK89" s="114"/>
      <c r="AL89" s="29"/>
      <c r="AM89" s="29"/>
      <c r="AN89" s="95"/>
      <c r="AO89" s="90"/>
      <c r="AP89" s="90"/>
      <c r="AQ89" s="90"/>
      <c r="AR89" s="90"/>
      <c r="AS89" s="90"/>
      <c r="AT89" s="44"/>
      <c r="AU89" s="44"/>
      <c r="AV89" s="44"/>
      <c r="AW89" s="92"/>
      <c r="AX89" s="19"/>
      <c r="AY89" s="19"/>
      <c r="AZ89" s="19"/>
      <c r="BA89" s="19"/>
      <c r="BB89" s="19"/>
      <c r="BC89" s="19"/>
      <c r="BD89" s="19"/>
      <c r="BE89" s="19"/>
      <c r="BF89" s="19"/>
      <c r="BG89" s="19"/>
      <c r="BH89" s="19"/>
      <c r="BI89" s="19"/>
      <c r="BJ89" s="19"/>
      <c r="BK89" s="19"/>
      <c r="BL89" s="19"/>
      <c r="BM89" s="19"/>
      <c r="BN89" s="19"/>
      <c r="BO89" s="19"/>
      <c r="BP89" s="19"/>
    </row>
    <row r="90" spans="1:68" ht="39" customHeight="1" x14ac:dyDescent="0.35">
      <c r="A90" s="300"/>
      <c r="B90" s="295"/>
      <c r="C90" s="295"/>
      <c r="D90" s="295"/>
      <c r="E90" s="295"/>
      <c r="F90" s="295"/>
      <c r="G90" s="295"/>
      <c r="H90" s="295"/>
      <c r="I90" s="295"/>
      <c r="J90" s="295"/>
      <c r="K90" s="295"/>
      <c r="L90" s="295"/>
      <c r="M90" s="295"/>
      <c r="N90" s="295"/>
      <c r="O90" s="114">
        <v>5</v>
      </c>
      <c r="P90" s="115"/>
      <c r="Q90" s="115"/>
      <c r="R90" s="114" t="str">
        <f t="shared" si="13"/>
        <v/>
      </c>
      <c r="S90" s="116"/>
      <c r="T90" s="116"/>
      <c r="U90" s="117" t="str">
        <f t="shared" si="25"/>
        <v/>
      </c>
      <c r="V90" s="116"/>
      <c r="W90" s="116"/>
      <c r="X90" s="116"/>
      <c r="Y90" s="118" t="str">
        <f t="shared" si="30"/>
        <v/>
      </c>
      <c r="Z90" s="119" t="str">
        <f t="shared" si="15"/>
        <v/>
      </c>
      <c r="AA90" s="117" t="str">
        <f t="shared" si="16"/>
        <v/>
      </c>
      <c r="AB90" s="119" t="str">
        <f t="shared" si="17"/>
        <v/>
      </c>
      <c r="AC90" s="117" t="str">
        <f t="shared" si="31"/>
        <v/>
      </c>
      <c r="AD90" s="120" t="str">
        <f t="shared" si="18"/>
        <v/>
      </c>
      <c r="AE90" s="116"/>
      <c r="AF90" s="116"/>
      <c r="AG90" s="115"/>
      <c r="AH90" s="122"/>
      <c r="AI90" s="122"/>
      <c r="AJ90" s="95"/>
      <c r="AK90" s="114"/>
      <c r="AL90" s="29"/>
      <c r="AM90" s="29"/>
      <c r="AN90" s="95"/>
      <c r="AO90" s="90"/>
      <c r="AP90" s="90"/>
      <c r="AQ90" s="90"/>
      <c r="AR90" s="90"/>
      <c r="AS90" s="90"/>
      <c r="AT90" s="44"/>
      <c r="AU90" s="44"/>
      <c r="AV90" s="44"/>
      <c r="AW90" s="92"/>
      <c r="AX90" s="19"/>
      <c r="AY90" s="19"/>
      <c r="AZ90" s="19"/>
      <c r="BA90" s="19"/>
      <c r="BB90" s="19"/>
      <c r="BC90" s="19"/>
      <c r="BD90" s="19"/>
      <c r="BE90" s="19"/>
      <c r="BF90" s="19"/>
      <c r="BG90" s="19"/>
      <c r="BH90" s="19"/>
      <c r="BI90" s="19"/>
      <c r="BJ90" s="19"/>
      <c r="BK90" s="19"/>
      <c r="BL90" s="19"/>
      <c r="BM90" s="19"/>
      <c r="BN90" s="19"/>
      <c r="BO90" s="19"/>
      <c r="BP90" s="19"/>
    </row>
    <row r="91" spans="1:68" ht="39" customHeight="1" x14ac:dyDescent="0.35">
      <c r="A91" s="300"/>
      <c r="B91" s="295"/>
      <c r="C91" s="295"/>
      <c r="D91" s="295"/>
      <c r="E91" s="295"/>
      <c r="F91" s="295"/>
      <c r="G91" s="295"/>
      <c r="H91" s="295"/>
      <c r="I91" s="295"/>
      <c r="J91" s="295"/>
      <c r="K91" s="295"/>
      <c r="L91" s="295"/>
      <c r="M91" s="295"/>
      <c r="N91" s="295"/>
      <c r="O91" s="114">
        <v>6</v>
      </c>
      <c r="P91" s="115"/>
      <c r="Q91" s="115"/>
      <c r="R91" s="114" t="str">
        <f t="shared" si="13"/>
        <v/>
      </c>
      <c r="S91" s="116"/>
      <c r="T91" s="116"/>
      <c r="U91" s="117" t="str">
        <f t="shared" si="25"/>
        <v/>
      </c>
      <c r="V91" s="116"/>
      <c r="W91" s="116"/>
      <c r="X91" s="116"/>
      <c r="Y91" s="118" t="str">
        <f t="shared" si="30"/>
        <v/>
      </c>
      <c r="Z91" s="119" t="str">
        <f t="shared" si="15"/>
        <v/>
      </c>
      <c r="AA91" s="117" t="str">
        <f t="shared" si="16"/>
        <v/>
      </c>
      <c r="AB91" s="119" t="str">
        <f t="shared" si="17"/>
        <v/>
      </c>
      <c r="AC91" s="117" t="str">
        <f t="shared" si="31"/>
        <v/>
      </c>
      <c r="AD91" s="120" t="str">
        <f t="shared" si="18"/>
        <v/>
      </c>
      <c r="AE91" s="116"/>
      <c r="AF91" s="116"/>
      <c r="AG91" s="115"/>
      <c r="AH91" s="122"/>
      <c r="AI91" s="122"/>
      <c r="AJ91" s="95"/>
      <c r="AK91" s="114"/>
      <c r="AL91" s="44"/>
      <c r="AM91" s="44"/>
      <c r="AN91" s="90"/>
      <c r="AO91" s="90"/>
      <c r="AP91" s="90"/>
      <c r="AQ91" s="90"/>
      <c r="AR91" s="90"/>
      <c r="AS91" s="90"/>
      <c r="AT91" s="44"/>
      <c r="AU91" s="44"/>
      <c r="AV91" s="44"/>
      <c r="AW91" s="92"/>
      <c r="AX91" s="19"/>
      <c r="AY91" s="19"/>
      <c r="AZ91" s="19"/>
      <c r="BA91" s="19"/>
      <c r="BB91" s="19"/>
      <c r="BC91" s="19"/>
      <c r="BD91" s="19"/>
      <c r="BE91" s="19"/>
      <c r="BF91" s="19"/>
      <c r="BG91" s="19"/>
      <c r="BH91" s="19"/>
      <c r="BI91" s="19"/>
      <c r="BJ91" s="19"/>
      <c r="BK91" s="19"/>
      <c r="BL91" s="19"/>
      <c r="BM91" s="19"/>
      <c r="BN91" s="19"/>
      <c r="BO91" s="19"/>
      <c r="BP91" s="19"/>
    </row>
    <row r="92" spans="1:68" ht="39" customHeight="1" x14ac:dyDescent="0.35">
      <c r="A92" s="300"/>
      <c r="B92" s="295"/>
      <c r="C92" s="295"/>
      <c r="D92" s="295"/>
      <c r="E92" s="295"/>
      <c r="F92" s="295"/>
      <c r="G92" s="295"/>
      <c r="H92" s="295"/>
      <c r="I92" s="295"/>
      <c r="J92" s="295"/>
      <c r="K92" s="295"/>
      <c r="L92" s="295"/>
      <c r="M92" s="295"/>
      <c r="N92" s="295"/>
      <c r="O92" s="114">
        <v>7</v>
      </c>
      <c r="P92" s="115"/>
      <c r="Q92" s="115"/>
      <c r="R92" s="114" t="str">
        <f t="shared" si="13"/>
        <v/>
      </c>
      <c r="S92" s="116"/>
      <c r="T92" s="116"/>
      <c r="U92" s="117" t="str">
        <f t="shared" si="25"/>
        <v/>
      </c>
      <c r="V92" s="116"/>
      <c r="W92" s="116"/>
      <c r="X92" s="116"/>
      <c r="Y92" s="118" t="str">
        <f t="shared" si="30"/>
        <v/>
      </c>
      <c r="Z92" s="119" t="str">
        <f t="shared" si="15"/>
        <v/>
      </c>
      <c r="AA92" s="117" t="str">
        <f t="shared" si="16"/>
        <v/>
      </c>
      <c r="AB92" s="119" t="str">
        <f t="shared" si="17"/>
        <v/>
      </c>
      <c r="AC92" s="117" t="str">
        <f t="shared" si="31"/>
        <v/>
      </c>
      <c r="AD92" s="120" t="str">
        <f t="shared" si="18"/>
        <v/>
      </c>
      <c r="AE92" s="116"/>
      <c r="AF92" s="116"/>
      <c r="AG92" s="115"/>
      <c r="AH92" s="122"/>
      <c r="AI92" s="122"/>
      <c r="AJ92" s="95"/>
      <c r="AK92" s="114"/>
      <c r="AL92" s="44"/>
      <c r="AM92" s="44"/>
      <c r="AN92" s="90"/>
      <c r="AO92" s="90"/>
      <c r="AP92" s="90"/>
      <c r="AQ92" s="90"/>
      <c r="AR92" s="90"/>
      <c r="AS92" s="90"/>
      <c r="AT92" s="44"/>
      <c r="AU92" s="44"/>
      <c r="AV92" s="44"/>
      <c r="AW92" s="92"/>
      <c r="AX92" s="19"/>
      <c r="AY92" s="19"/>
      <c r="AZ92" s="19"/>
      <c r="BA92" s="19"/>
      <c r="BB92" s="19"/>
      <c r="BC92" s="19"/>
      <c r="BD92" s="19"/>
      <c r="BE92" s="19"/>
      <c r="BF92" s="19"/>
      <c r="BG92" s="19"/>
      <c r="BH92" s="19"/>
      <c r="BI92" s="19"/>
      <c r="BJ92" s="19"/>
      <c r="BK92" s="19"/>
      <c r="BL92" s="19"/>
      <c r="BM92" s="19"/>
      <c r="BN92" s="19"/>
      <c r="BO92" s="19"/>
      <c r="BP92" s="19"/>
    </row>
    <row r="93" spans="1:68" ht="39" customHeight="1" x14ac:dyDescent="0.35">
      <c r="A93" s="300"/>
      <c r="B93" s="295"/>
      <c r="C93" s="295"/>
      <c r="D93" s="295"/>
      <c r="E93" s="295"/>
      <c r="F93" s="295"/>
      <c r="G93" s="295"/>
      <c r="H93" s="295"/>
      <c r="I93" s="295"/>
      <c r="J93" s="295"/>
      <c r="K93" s="295"/>
      <c r="L93" s="295"/>
      <c r="M93" s="295"/>
      <c r="N93" s="295"/>
      <c r="O93" s="114">
        <v>8</v>
      </c>
      <c r="P93" s="115"/>
      <c r="Q93" s="115"/>
      <c r="R93" s="114" t="str">
        <f t="shared" si="13"/>
        <v/>
      </c>
      <c r="S93" s="116"/>
      <c r="T93" s="116"/>
      <c r="U93" s="117" t="str">
        <f t="shared" si="25"/>
        <v/>
      </c>
      <c r="V93" s="116"/>
      <c r="W93" s="116"/>
      <c r="X93" s="116"/>
      <c r="Y93" s="118" t="str">
        <f t="shared" si="30"/>
        <v/>
      </c>
      <c r="Z93" s="119" t="str">
        <f t="shared" si="15"/>
        <v/>
      </c>
      <c r="AA93" s="117" t="str">
        <f t="shared" si="16"/>
        <v/>
      </c>
      <c r="AB93" s="119" t="str">
        <f t="shared" si="17"/>
        <v/>
      </c>
      <c r="AC93" s="117" t="str">
        <f t="shared" si="31"/>
        <v/>
      </c>
      <c r="AD93" s="120" t="str">
        <f t="shared" si="18"/>
        <v/>
      </c>
      <c r="AE93" s="116"/>
      <c r="AF93" s="116"/>
      <c r="AG93" s="115"/>
      <c r="AH93" s="122"/>
      <c r="AI93" s="122"/>
      <c r="AJ93" s="95"/>
      <c r="AK93" s="114"/>
      <c r="AL93" s="44"/>
      <c r="AM93" s="44"/>
      <c r="AN93" s="90"/>
      <c r="AO93" s="90"/>
      <c r="AP93" s="90"/>
      <c r="AQ93" s="90"/>
      <c r="AR93" s="90"/>
      <c r="AS93" s="90"/>
      <c r="AT93" s="44"/>
      <c r="AU93" s="44"/>
      <c r="AV93" s="44"/>
      <c r="AW93" s="92"/>
      <c r="AX93" s="19"/>
      <c r="AY93" s="19"/>
      <c r="AZ93" s="19"/>
      <c r="BA93" s="19"/>
      <c r="BB93" s="19"/>
      <c r="BC93" s="19"/>
      <c r="BD93" s="19"/>
      <c r="BE93" s="19"/>
      <c r="BF93" s="19"/>
      <c r="BG93" s="19"/>
      <c r="BH93" s="19"/>
      <c r="BI93" s="19"/>
      <c r="BJ93" s="19"/>
      <c r="BK93" s="19"/>
      <c r="BL93" s="19"/>
      <c r="BM93" s="19"/>
      <c r="BN93" s="19"/>
      <c r="BO93" s="19"/>
      <c r="BP93" s="19"/>
    </row>
    <row r="94" spans="1:68" ht="39" customHeight="1" x14ac:dyDescent="0.35">
      <c r="A94" s="300"/>
      <c r="B94" s="295"/>
      <c r="C94" s="295"/>
      <c r="D94" s="295"/>
      <c r="E94" s="295"/>
      <c r="F94" s="295"/>
      <c r="G94" s="295"/>
      <c r="H94" s="295"/>
      <c r="I94" s="295"/>
      <c r="J94" s="295"/>
      <c r="K94" s="295"/>
      <c r="L94" s="295"/>
      <c r="M94" s="295"/>
      <c r="N94" s="295"/>
      <c r="O94" s="114">
        <v>9</v>
      </c>
      <c r="P94" s="115"/>
      <c r="Q94" s="115"/>
      <c r="R94" s="114" t="str">
        <f t="shared" si="13"/>
        <v/>
      </c>
      <c r="S94" s="116"/>
      <c r="T94" s="116"/>
      <c r="U94" s="117" t="str">
        <f t="shared" si="25"/>
        <v/>
      </c>
      <c r="V94" s="116"/>
      <c r="W94" s="116"/>
      <c r="X94" s="116"/>
      <c r="Y94" s="118" t="str">
        <f t="shared" si="30"/>
        <v/>
      </c>
      <c r="Z94" s="119" t="str">
        <f t="shared" si="15"/>
        <v/>
      </c>
      <c r="AA94" s="117" t="str">
        <f t="shared" si="16"/>
        <v/>
      </c>
      <c r="AB94" s="119" t="str">
        <f t="shared" si="17"/>
        <v/>
      </c>
      <c r="AC94" s="117" t="str">
        <f t="shared" si="31"/>
        <v/>
      </c>
      <c r="AD94" s="120" t="str">
        <f t="shared" si="18"/>
        <v/>
      </c>
      <c r="AE94" s="116"/>
      <c r="AF94" s="116"/>
      <c r="AG94" s="115"/>
      <c r="AH94" s="122"/>
      <c r="AI94" s="122"/>
      <c r="AJ94" s="95"/>
      <c r="AK94" s="114"/>
      <c r="AL94" s="44"/>
      <c r="AM94" s="44"/>
      <c r="AN94" s="90"/>
      <c r="AO94" s="90"/>
      <c r="AP94" s="90"/>
      <c r="AQ94" s="90"/>
      <c r="AR94" s="90"/>
      <c r="AS94" s="90"/>
      <c r="AT94" s="44"/>
      <c r="AU94" s="44"/>
      <c r="AV94" s="44"/>
      <c r="AW94" s="92"/>
      <c r="AX94" s="19"/>
      <c r="AY94" s="19"/>
      <c r="AZ94" s="19"/>
      <c r="BA94" s="19"/>
      <c r="BB94" s="19"/>
      <c r="BC94" s="19"/>
      <c r="BD94" s="19"/>
      <c r="BE94" s="19"/>
      <c r="BF94" s="19"/>
      <c r="BG94" s="19"/>
      <c r="BH94" s="19"/>
      <c r="BI94" s="19"/>
      <c r="BJ94" s="19"/>
      <c r="BK94" s="19"/>
      <c r="BL94" s="19"/>
      <c r="BM94" s="19"/>
      <c r="BN94" s="19"/>
      <c r="BO94" s="19"/>
      <c r="BP94" s="19"/>
    </row>
    <row r="95" spans="1:68" ht="39" customHeight="1" x14ac:dyDescent="0.35">
      <c r="A95" s="301"/>
      <c r="B95" s="296"/>
      <c r="C95" s="296"/>
      <c r="D95" s="296"/>
      <c r="E95" s="296"/>
      <c r="F95" s="296"/>
      <c r="G95" s="296"/>
      <c r="H95" s="296"/>
      <c r="I95" s="296"/>
      <c r="J95" s="296"/>
      <c r="K95" s="296"/>
      <c r="L95" s="296"/>
      <c r="M95" s="296"/>
      <c r="N95" s="296"/>
      <c r="O95" s="123">
        <v>10</v>
      </c>
      <c r="P95" s="124"/>
      <c r="Q95" s="124"/>
      <c r="R95" s="114" t="str">
        <f t="shared" si="13"/>
        <v/>
      </c>
      <c r="S95" s="116"/>
      <c r="T95" s="116"/>
      <c r="U95" s="117" t="str">
        <f t="shared" si="25"/>
        <v/>
      </c>
      <c r="V95" s="116"/>
      <c r="W95" s="116"/>
      <c r="X95" s="116"/>
      <c r="Y95" s="118" t="str">
        <f t="shared" si="30"/>
        <v/>
      </c>
      <c r="Z95" s="119" t="str">
        <f t="shared" si="15"/>
        <v/>
      </c>
      <c r="AA95" s="117" t="str">
        <f t="shared" si="16"/>
        <v/>
      </c>
      <c r="AB95" s="119" t="str">
        <f t="shared" si="17"/>
        <v/>
      </c>
      <c r="AC95" s="117" t="str">
        <f t="shared" si="31"/>
        <v/>
      </c>
      <c r="AD95" s="120" t="str">
        <f t="shared" si="18"/>
        <v/>
      </c>
      <c r="AE95" s="116"/>
      <c r="AF95" s="125"/>
      <c r="AG95" s="124"/>
      <c r="AH95" s="126"/>
      <c r="AI95" s="126"/>
      <c r="AJ95" s="127"/>
      <c r="AK95" s="123"/>
      <c r="AL95" s="59"/>
      <c r="AM95" s="59"/>
      <c r="AN95" s="93"/>
      <c r="AO95" s="93"/>
      <c r="AP95" s="93"/>
      <c r="AQ95" s="93"/>
      <c r="AR95" s="93"/>
      <c r="AS95" s="93"/>
      <c r="AT95" s="59"/>
      <c r="AU95" s="59"/>
      <c r="AV95" s="59"/>
      <c r="AW95" s="94"/>
      <c r="AX95" s="19"/>
      <c r="AY95" s="19"/>
      <c r="AZ95" s="19"/>
      <c r="BA95" s="19"/>
      <c r="BB95" s="19"/>
      <c r="BC95" s="19"/>
      <c r="BD95" s="19"/>
      <c r="BE95" s="19"/>
      <c r="BF95" s="19"/>
      <c r="BG95" s="19"/>
      <c r="BH95" s="19"/>
      <c r="BI95" s="19"/>
      <c r="BJ95" s="19"/>
      <c r="BK95" s="19"/>
      <c r="BL95" s="19"/>
      <c r="BM95" s="19"/>
      <c r="BN95" s="19"/>
      <c r="BO95" s="19"/>
      <c r="BP95" s="19"/>
    </row>
    <row r="96" spans="1:68" ht="39" customHeight="1" x14ac:dyDescent="0.35">
      <c r="A96" s="299">
        <v>10</v>
      </c>
      <c r="B96" s="304"/>
      <c r="C96" s="302"/>
      <c r="D96" s="302"/>
      <c r="E96" s="302"/>
      <c r="F96" s="302"/>
      <c r="G96" s="303"/>
      <c r="H96" s="294" t="str">
        <f>IF(G96&lt;=0,"",IF(G96&lt;=2,"Muy Baja",IF(G96&lt;=24,"Baja",IF(G96&lt;=500,"Media",IF(G96&lt;=5000,"Alta","Muy Alta")))))</f>
        <v/>
      </c>
      <c r="I96" s="297" t="str">
        <f>IF(H96="","",IF(H96="Muy Baja",0.2,IF(H96="Baja",0.4,IF(H96="Media",0.6,IF(H96="Alta",0.8,IF(H96="Muy Alta",1,))))))</f>
        <v/>
      </c>
      <c r="J96" s="297"/>
      <c r="K96" s="297"/>
      <c r="L96" s="294"/>
      <c r="M96" s="297" t="str">
        <f>IF(L96="","",IF(L96="Leve",0.2,IF(L96="Menor",0.4,IF(L96="Moderado",0.6,IF(L96="Mayor",0.8,IF(L96="Catastrófico",1,))))))</f>
        <v/>
      </c>
      <c r="N96" s="298"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
      </c>
      <c r="O96" s="128">
        <v>1</v>
      </c>
      <c r="P96" s="129"/>
      <c r="Q96" s="129"/>
      <c r="R96" s="128" t="str">
        <f t="shared" si="13"/>
        <v/>
      </c>
      <c r="S96" s="130"/>
      <c r="T96" s="130"/>
      <c r="U96" s="131" t="str">
        <f t="shared" si="25"/>
        <v/>
      </c>
      <c r="V96" s="130"/>
      <c r="W96" s="130"/>
      <c r="X96" s="130"/>
      <c r="Y96" s="132" t="str">
        <f>IFERROR(IF(R96="Probabilidad",(I96-(+I96*U96)),IF(R96="Impacto",I96,"")),"")</f>
        <v/>
      </c>
      <c r="Z96" s="133" t="str">
        <f t="shared" si="15"/>
        <v/>
      </c>
      <c r="AA96" s="131" t="str">
        <f t="shared" si="16"/>
        <v/>
      </c>
      <c r="AB96" s="133" t="str">
        <f t="shared" si="17"/>
        <v/>
      </c>
      <c r="AC96" s="131" t="str">
        <f>IFERROR(IF(R96="Impacto",(M96-(+M96*U96)),IF(R96="Probabilidad",M96,"")),"")</f>
        <v/>
      </c>
      <c r="AD96" s="134" t="str">
        <f t="shared" si="18"/>
        <v/>
      </c>
      <c r="AE96" s="130"/>
      <c r="AF96" s="130"/>
      <c r="AG96" s="121"/>
      <c r="AH96" s="135"/>
      <c r="AI96" s="135"/>
      <c r="AJ96" s="136"/>
      <c r="AK96" s="128"/>
      <c r="AL96" s="27"/>
      <c r="AM96" s="27"/>
      <c r="AN96" s="137"/>
      <c r="AO96" s="137"/>
      <c r="AP96" s="137"/>
      <c r="AQ96" s="137"/>
      <c r="AR96" s="137"/>
      <c r="AS96" s="137"/>
      <c r="AT96" s="27"/>
      <c r="AU96" s="27"/>
      <c r="AV96" s="27"/>
      <c r="AW96" s="99"/>
      <c r="AX96" s="19"/>
      <c r="AY96" s="19"/>
      <c r="AZ96" s="19"/>
      <c r="BA96" s="19"/>
      <c r="BB96" s="19"/>
      <c r="BC96" s="19"/>
      <c r="BD96" s="19"/>
      <c r="BE96" s="19"/>
      <c r="BF96" s="19"/>
      <c r="BG96" s="19"/>
      <c r="BH96" s="19"/>
      <c r="BI96" s="19"/>
      <c r="BJ96" s="19"/>
      <c r="BK96" s="19"/>
      <c r="BL96" s="19"/>
      <c r="BM96" s="19"/>
      <c r="BN96" s="19"/>
      <c r="BO96" s="19"/>
      <c r="BP96" s="19"/>
    </row>
    <row r="97" spans="1:68" ht="39" customHeight="1" x14ac:dyDescent="0.35">
      <c r="A97" s="300"/>
      <c r="B97" s="295"/>
      <c r="C97" s="295"/>
      <c r="D97" s="295"/>
      <c r="E97" s="295"/>
      <c r="F97" s="295"/>
      <c r="G97" s="295"/>
      <c r="H97" s="295"/>
      <c r="I97" s="295"/>
      <c r="J97" s="295"/>
      <c r="K97" s="295"/>
      <c r="L97" s="295"/>
      <c r="M97" s="295"/>
      <c r="N97" s="295"/>
      <c r="O97" s="114">
        <v>2</v>
      </c>
      <c r="P97" s="115"/>
      <c r="Q97" s="115"/>
      <c r="R97" s="114" t="str">
        <f t="shared" si="13"/>
        <v/>
      </c>
      <c r="S97" s="116"/>
      <c r="T97" s="116"/>
      <c r="U97" s="117" t="str">
        <f t="shared" si="25"/>
        <v/>
      </c>
      <c r="V97" s="116"/>
      <c r="W97" s="116"/>
      <c r="X97" s="116"/>
      <c r="Y97" s="118" t="str">
        <f>IFERROR(IF(AND(R96="Probabilidad",R97="Probabilidad"),(AA96-(+AA96*U97)),IF(R97="Probabilidad",(I96-(+I96*U97)),IF(R97="Impacto",AA96,""))),"")</f>
        <v/>
      </c>
      <c r="Z97" s="119" t="str">
        <f t="shared" si="15"/>
        <v/>
      </c>
      <c r="AA97" s="117" t="str">
        <f t="shared" si="16"/>
        <v/>
      </c>
      <c r="AB97" s="119" t="str">
        <f t="shared" si="17"/>
        <v/>
      </c>
      <c r="AC97" s="117" t="str">
        <f>IFERROR(IF(AND(R96="Impacto",R97="Impacto"),(AC96-(+AC96*U97)),IF(R97="Impacto",($M$96-(+$M$96*U97)),IF(R97="Probabilidad",AC96,""))),"")</f>
        <v/>
      </c>
      <c r="AD97" s="120" t="str">
        <f t="shared" si="18"/>
        <v/>
      </c>
      <c r="AE97" s="116"/>
      <c r="AF97" s="116"/>
      <c r="AG97" s="121"/>
      <c r="AH97" s="122"/>
      <c r="AI97" s="122"/>
      <c r="AJ97" s="95"/>
      <c r="AK97" s="114"/>
      <c r="AL97" s="44"/>
      <c r="AM97" s="44"/>
      <c r="AN97" s="90"/>
      <c r="AO97" s="90"/>
      <c r="AP97" s="90"/>
      <c r="AQ97" s="90"/>
      <c r="AR97" s="90"/>
      <c r="AS97" s="90"/>
      <c r="AT97" s="44"/>
      <c r="AU97" s="44"/>
      <c r="AV97" s="44"/>
      <c r="AW97" s="92"/>
      <c r="AX97" s="19"/>
      <c r="AY97" s="19"/>
      <c r="AZ97" s="19"/>
      <c r="BA97" s="19"/>
      <c r="BB97" s="19"/>
      <c r="BC97" s="19"/>
      <c r="BD97" s="19"/>
      <c r="BE97" s="19"/>
      <c r="BF97" s="19"/>
      <c r="BG97" s="19"/>
      <c r="BH97" s="19"/>
      <c r="BI97" s="19"/>
      <c r="BJ97" s="19"/>
      <c r="BK97" s="19"/>
      <c r="BL97" s="19"/>
      <c r="BM97" s="19"/>
      <c r="BN97" s="19"/>
      <c r="BO97" s="19"/>
      <c r="BP97" s="19"/>
    </row>
    <row r="98" spans="1:68" ht="39" customHeight="1" x14ac:dyDescent="0.35">
      <c r="A98" s="300"/>
      <c r="B98" s="295"/>
      <c r="C98" s="295"/>
      <c r="D98" s="295"/>
      <c r="E98" s="295"/>
      <c r="F98" s="295"/>
      <c r="G98" s="295"/>
      <c r="H98" s="295"/>
      <c r="I98" s="295"/>
      <c r="J98" s="295"/>
      <c r="K98" s="295"/>
      <c r="L98" s="295"/>
      <c r="M98" s="295"/>
      <c r="N98" s="295"/>
      <c r="O98" s="114">
        <v>3</v>
      </c>
      <c r="P98" s="121"/>
      <c r="Q98" s="121"/>
      <c r="R98" s="114" t="str">
        <f t="shared" si="13"/>
        <v/>
      </c>
      <c r="S98" s="116"/>
      <c r="T98" s="116"/>
      <c r="U98" s="117" t="str">
        <f t="shared" si="25"/>
        <v/>
      </c>
      <c r="V98" s="116"/>
      <c r="W98" s="116"/>
      <c r="X98" s="116"/>
      <c r="Y98" s="118" t="str">
        <f t="shared" ref="Y98:Y105" si="32">IFERROR(IF(AND(R97="Probabilidad",R98="Probabilidad"),(AA97-(+AA97*U98)),IF(AND(R97="Impacto",R98="Probabilidad"),(AA96-(+AA96*U98)),IF(R98="Impacto",AA97,""))),"")</f>
        <v/>
      </c>
      <c r="Z98" s="119" t="str">
        <f t="shared" si="15"/>
        <v/>
      </c>
      <c r="AA98" s="117" t="str">
        <f t="shared" si="16"/>
        <v/>
      </c>
      <c r="AB98" s="119" t="str">
        <f t="shared" si="17"/>
        <v/>
      </c>
      <c r="AC98" s="117" t="str">
        <f t="shared" ref="AC98:AC105" si="33">IFERROR(IF(AND(R97="Impacto",R98="Impacto"),(AC97-(+AC97*U98)),IF(AND(R97="Probabilidad",R98="Impacto"),(AC96-(+AC96*U98)),IF(R98="Probabilidad",AC97,""))),"")</f>
        <v/>
      </c>
      <c r="AD98" s="120" t="str">
        <f t="shared" si="18"/>
        <v/>
      </c>
      <c r="AE98" s="116"/>
      <c r="AF98" s="116"/>
      <c r="AG98" s="121"/>
      <c r="AH98" s="122"/>
      <c r="AI98" s="122"/>
      <c r="AJ98" s="95"/>
      <c r="AK98" s="114"/>
      <c r="AL98" s="44"/>
      <c r="AM98" s="44"/>
      <c r="AN98" s="90"/>
      <c r="AO98" s="90"/>
      <c r="AP98" s="90"/>
      <c r="AQ98" s="90"/>
      <c r="AR98" s="90"/>
      <c r="AS98" s="90"/>
      <c r="AT98" s="90"/>
      <c r="AU98" s="90"/>
      <c r="AV98" s="90"/>
      <c r="AW98" s="92"/>
      <c r="AX98" s="19"/>
      <c r="AY98" s="19"/>
      <c r="AZ98" s="19"/>
      <c r="BA98" s="19"/>
      <c r="BB98" s="19"/>
      <c r="BC98" s="19"/>
      <c r="BD98" s="19"/>
      <c r="BE98" s="19"/>
      <c r="BF98" s="19"/>
      <c r="BG98" s="19"/>
      <c r="BH98" s="19"/>
      <c r="BI98" s="19"/>
      <c r="BJ98" s="19"/>
      <c r="BK98" s="19"/>
      <c r="BL98" s="19"/>
      <c r="BM98" s="19"/>
      <c r="BN98" s="19"/>
      <c r="BO98" s="19"/>
      <c r="BP98" s="19"/>
    </row>
    <row r="99" spans="1:68" ht="39" customHeight="1" x14ac:dyDescent="0.35">
      <c r="A99" s="300"/>
      <c r="B99" s="295"/>
      <c r="C99" s="295"/>
      <c r="D99" s="295"/>
      <c r="E99" s="295"/>
      <c r="F99" s="295"/>
      <c r="G99" s="295"/>
      <c r="H99" s="295"/>
      <c r="I99" s="295"/>
      <c r="J99" s="295"/>
      <c r="K99" s="295"/>
      <c r="L99" s="295"/>
      <c r="M99" s="295"/>
      <c r="N99" s="295"/>
      <c r="O99" s="114">
        <v>4</v>
      </c>
      <c r="P99" s="115"/>
      <c r="Q99" s="115"/>
      <c r="R99" s="114" t="str">
        <f t="shared" si="13"/>
        <v/>
      </c>
      <c r="S99" s="116"/>
      <c r="T99" s="116"/>
      <c r="U99" s="117" t="str">
        <f t="shared" si="25"/>
        <v/>
      </c>
      <c r="V99" s="116"/>
      <c r="W99" s="116"/>
      <c r="X99" s="116"/>
      <c r="Y99" s="118" t="str">
        <f t="shared" si="32"/>
        <v/>
      </c>
      <c r="Z99" s="119" t="str">
        <f t="shared" si="15"/>
        <v/>
      </c>
      <c r="AA99" s="117" t="str">
        <f t="shared" si="16"/>
        <v/>
      </c>
      <c r="AB99" s="119" t="str">
        <f t="shared" si="17"/>
        <v/>
      </c>
      <c r="AC99" s="117" t="str">
        <f t="shared" si="33"/>
        <v/>
      </c>
      <c r="AD99" s="120" t="str">
        <f t="shared" si="18"/>
        <v/>
      </c>
      <c r="AE99" s="116"/>
      <c r="AF99" s="116"/>
      <c r="AG99" s="115"/>
      <c r="AH99" s="122"/>
      <c r="AI99" s="122"/>
      <c r="AJ99" s="95"/>
      <c r="AK99" s="114"/>
      <c r="AL99" s="44"/>
      <c r="AM99" s="44"/>
      <c r="AN99" s="90"/>
      <c r="AO99" s="90"/>
      <c r="AP99" s="90"/>
      <c r="AQ99" s="90"/>
      <c r="AR99" s="90"/>
      <c r="AS99" s="90"/>
      <c r="AT99" s="90"/>
      <c r="AU99" s="90"/>
      <c r="AV99" s="90"/>
      <c r="AW99" s="92"/>
      <c r="AX99" s="19"/>
      <c r="AY99" s="19"/>
      <c r="AZ99" s="19"/>
      <c r="BA99" s="19"/>
      <c r="BB99" s="19"/>
      <c r="BC99" s="19"/>
      <c r="BD99" s="19"/>
      <c r="BE99" s="19"/>
      <c r="BF99" s="19"/>
      <c r="BG99" s="19"/>
      <c r="BH99" s="19"/>
      <c r="BI99" s="19"/>
      <c r="BJ99" s="19"/>
      <c r="BK99" s="19"/>
      <c r="BL99" s="19"/>
      <c r="BM99" s="19"/>
      <c r="BN99" s="19"/>
      <c r="BO99" s="19"/>
      <c r="BP99" s="19"/>
    </row>
    <row r="100" spans="1:68" ht="39" customHeight="1" x14ac:dyDescent="0.35">
      <c r="A100" s="300"/>
      <c r="B100" s="295"/>
      <c r="C100" s="295"/>
      <c r="D100" s="295"/>
      <c r="E100" s="295"/>
      <c r="F100" s="295"/>
      <c r="G100" s="295"/>
      <c r="H100" s="295"/>
      <c r="I100" s="295"/>
      <c r="J100" s="295"/>
      <c r="K100" s="295"/>
      <c r="L100" s="295"/>
      <c r="M100" s="295"/>
      <c r="N100" s="295"/>
      <c r="O100" s="114">
        <v>5</v>
      </c>
      <c r="P100" s="115"/>
      <c r="Q100" s="115"/>
      <c r="R100" s="114" t="str">
        <f t="shared" si="13"/>
        <v/>
      </c>
      <c r="S100" s="116"/>
      <c r="T100" s="116"/>
      <c r="U100" s="117" t="str">
        <f t="shared" si="25"/>
        <v/>
      </c>
      <c r="V100" s="116"/>
      <c r="W100" s="116"/>
      <c r="X100" s="116"/>
      <c r="Y100" s="118" t="str">
        <f t="shared" si="32"/>
        <v/>
      </c>
      <c r="Z100" s="119" t="str">
        <f t="shared" si="15"/>
        <v/>
      </c>
      <c r="AA100" s="117" t="str">
        <f t="shared" si="16"/>
        <v/>
      </c>
      <c r="AB100" s="119" t="str">
        <f t="shared" si="17"/>
        <v/>
      </c>
      <c r="AC100" s="117" t="str">
        <f t="shared" si="33"/>
        <v/>
      </c>
      <c r="AD100" s="120" t="str">
        <f t="shared" si="18"/>
        <v/>
      </c>
      <c r="AE100" s="116"/>
      <c r="AF100" s="116"/>
      <c r="AG100" s="115"/>
      <c r="AH100" s="122"/>
      <c r="AI100" s="122"/>
      <c r="AJ100" s="95"/>
      <c r="AK100" s="114"/>
      <c r="AL100" s="44"/>
      <c r="AM100" s="44"/>
      <c r="AN100" s="90"/>
      <c r="AO100" s="90"/>
      <c r="AP100" s="90"/>
      <c r="AQ100" s="90"/>
      <c r="AR100" s="90"/>
      <c r="AS100" s="90"/>
      <c r="AT100" s="90"/>
      <c r="AU100" s="90"/>
      <c r="AV100" s="90"/>
      <c r="AW100" s="92"/>
      <c r="AX100" s="19"/>
      <c r="AY100" s="19"/>
      <c r="AZ100" s="19"/>
      <c r="BA100" s="19"/>
      <c r="BB100" s="19"/>
      <c r="BC100" s="19"/>
      <c r="BD100" s="19"/>
      <c r="BE100" s="19"/>
      <c r="BF100" s="19"/>
      <c r="BG100" s="19"/>
      <c r="BH100" s="19"/>
      <c r="BI100" s="19"/>
      <c r="BJ100" s="19"/>
      <c r="BK100" s="19"/>
      <c r="BL100" s="19"/>
      <c r="BM100" s="19"/>
      <c r="BN100" s="19"/>
      <c r="BO100" s="19"/>
      <c r="BP100" s="19"/>
    </row>
    <row r="101" spans="1:68" ht="39" customHeight="1" x14ac:dyDescent="0.35">
      <c r="A101" s="300"/>
      <c r="B101" s="295"/>
      <c r="C101" s="295"/>
      <c r="D101" s="295"/>
      <c r="E101" s="295"/>
      <c r="F101" s="295"/>
      <c r="G101" s="295"/>
      <c r="H101" s="295"/>
      <c r="I101" s="295"/>
      <c r="J101" s="295"/>
      <c r="K101" s="295"/>
      <c r="L101" s="295"/>
      <c r="M101" s="295"/>
      <c r="N101" s="295"/>
      <c r="O101" s="114">
        <v>6</v>
      </c>
      <c r="P101" s="115"/>
      <c r="Q101" s="115"/>
      <c r="R101" s="114" t="str">
        <f t="shared" si="13"/>
        <v/>
      </c>
      <c r="S101" s="116"/>
      <c r="T101" s="116"/>
      <c r="U101" s="117" t="str">
        <f t="shared" si="25"/>
        <v/>
      </c>
      <c r="V101" s="116"/>
      <c r="W101" s="116"/>
      <c r="X101" s="116"/>
      <c r="Y101" s="118" t="str">
        <f t="shared" si="32"/>
        <v/>
      </c>
      <c r="Z101" s="119" t="str">
        <f t="shared" si="15"/>
        <v/>
      </c>
      <c r="AA101" s="117" t="str">
        <f t="shared" si="16"/>
        <v/>
      </c>
      <c r="AB101" s="119" t="str">
        <f t="shared" si="17"/>
        <v/>
      </c>
      <c r="AC101" s="117" t="str">
        <f t="shared" si="33"/>
        <v/>
      </c>
      <c r="AD101" s="120" t="str">
        <f t="shared" si="18"/>
        <v/>
      </c>
      <c r="AE101" s="116"/>
      <c r="AF101" s="116"/>
      <c r="AG101" s="115"/>
      <c r="AH101" s="122"/>
      <c r="AI101" s="122"/>
      <c r="AJ101" s="95"/>
      <c r="AK101" s="114"/>
      <c r="AL101" s="44"/>
      <c r="AM101" s="44"/>
      <c r="AN101" s="90"/>
      <c r="AO101" s="90"/>
      <c r="AP101" s="90"/>
      <c r="AQ101" s="90"/>
      <c r="AR101" s="90"/>
      <c r="AS101" s="90"/>
      <c r="AT101" s="90"/>
      <c r="AU101" s="90"/>
      <c r="AV101" s="90"/>
      <c r="AW101" s="92"/>
      <c r="AX101" s="19"/>
      <c r="AY101" s="19"/>
      <c r="AZ101" s="19"/>
      <c r="BA101" s="19"/>
      <c r="BB101" s="19"/>
      <c r="BC101" s="19"/>
      <c r="BD101" s="19"/>
      <c r="BE101" s="19"/>
      <c r="BF101" s="19"/>
      <c r="BG101" s="19"/>
      <c r="BH101" s="19"/>
      <c r="BI101" s="19"/>
      <c r="BJ101" s="19"/>
      <c r="BK101" s="19"/>
      <c r="BL101" s="19"/>
      <c r="BM101" s="19"/>
      <c r="BN101" s="19"/>
      <c r="BO101" s="19"/>
      <c r="BP101" s="19"/>
    </row>
    <row r="102" spans="1:68" ht="39" customHeight="1" x14ac:dyDescent="0.35">
      <c r="A102" s="300"/>
      <c r="B102" s="295"/>
      <c r="C102" s="295"/>
      <c r="D102" s="295"/>
      <c r="E102" s="295"/>
      <c r="F102" s="295"/>
      <c r="G102" s="295"/>
      <c r="H102" s="295"/>
      <c r="I102" s="295"/>
      <c r="J102" s="295"/>
      <c r="K102" s="295"/>
      <c r="L102" s="295"/>
      <c r="M102" s="295"/>
      <c r="N102" s="295"/>
      <c r="O102" s="114">
        <v>7</v>
      </c>
      <c r="P102" s="115"/>
      <c r="Q102" s="115"/>
      <c r="R102" s="114" t="str">
        <f t="shared" si="13"/>
        <v/>
      </c>
      <c r="S102" s="116"/>
      <c r="T102" s="116"/>
      <c r="U102" s="117" t="str">
        <f t="shared" si="25"/>
        <v/>
      </c>
      <c r="V102" s="116"/>
      <c r="W102" s="116"/>
      <c r="X102" s="116"/>
      <c r="Y102" s="118" t="str">
        <f t="shared" si="32"/>
        <v/>
      </c>
      <c r="Z102" s="119" t="str">
        <f t="shared" si="15"/>
        <v/>
      </c>
      <c r="AA102" s="117" t="str">
        <f t="shared" si="16"/>
        <v/>
      </c>
      <c r="AB102" s="119" t="str">
        <f t="shared" si="17"/>
        <v/>
      </c>
      <c r="AC102" s="117" t="str">
        <f t="shared" si="33"/>
        <v/>
      </c>
      <c r="AD102" s="120" t="str">
        <f t="shared" si="18"/>
        <v/>
      </c>
      <c r="AE102" s="116"/>
      <c r="AF102" s="116"/>
      <c r="AG102" s="115"/>
      <c r="AH102" s="122"/>
      <c r="AI102" s="122"/>
      <c r="AJ102" s="95"/>
      <c r="AK102" s="114"/>
      <c r="AL102" s="44"/>
      <c r="AM102" s="44"/>
      <c r="AN102" s="90"/>
      <c r="AO102" s="90"/>
      <c r="AP102" s="90"/>
      <c r="AQ102" s="90"/>
      <c r="AR102" s="90"/>
      <c r="AS102" s="90"/>
      <c r="AT102" s="90"/>
      <c r="AU102" s="90"/>
      <c r="AV102" s="90"/>
      <c r="AW102" s="92"/>
      <c r="AX102" s="19"/>
      <c r="AY102" s="19"/>
      <c r="AZ102" s="19"/>
      <c r="BA102" s="19"/>
      <c r="BB102" s="19"/>
      <c r="BC102" s="19"/>
      <c r="BD102" s="19"/>
      <c r="BE102" s="19"/>
      <c r="BF102" s="19"/>
      <c r="BG102" s="19"/>
      <c r="BH102" s="19"/>
      <c r="BI102" s="19"/>
      <c r="BJ102" s="19"/>
      <c r="BK102" s="19"/>
      <c r="BL102" s="19"/>
      <c r="BM102" s="19"/>
      <c r="BN102" s="19"/>
      <c r="BO102" s="19"/>
      <c r="BP102" s="19"/>
    </row>
    <row r="103" spans="1:68" ht="39" customHeight="1" x14ac:dyDescent="0.35">
      <c r="A103" s="300"/>
      <c r="B103" s="295"/>
      <c r="C103" s="295"/>
      <c r="D103" s="295"/>
      <c r="E103" s="295"/>
      <c r="F103" s="295"/>
      <c r="G103" s="295"/>
      <c r="H103" s="295"/>
      <c r="I103" s="295"/>
      <c r="J103" s="295"/>
      <c r="K103" s="295"/>
      <c r="L103" s="295"/>
      <c r="M103" s="295"/>
      <c r="N103" s="295"/>
      <c r="O103" s="114">
        <v>8</v>
      </c>
      <c r="P103" s="115"/>
      <c r="Q103" s="115"/>
      <c r="R103" s="114" t="str">
        <f t="shared" si="13"/>
        <v/>
      </c>
      <c r="S103" s="116"/>
      <c r="T103" s="116"/>
      <c r="U103" s="117" t="str">
        <f t="shared" si="25"/>
        <v/>
      </c>
      <c r="V103" s="116"/>
      <c r="W103" s="116"/>
      <c r="X103" s="116"/>
      <c r="Y103" s="118" t="str">
        <f t="shared" si="32"/>
        <v/>
      </c>
      <c r="Z103" s="119" t="str">
        <f t="shared" si="15"/>
        <v/>
      </c>
      <c r="AA103" s="117" t="str">
        <f t="shared" si="16"/>
        <v/>
      </c>
      <c r="AB103" s="119" t="str">
        <f t="shared" si="17"/>
        <v/>
      </c>
      <c r="AC103" s="117" t="str">
        <f t="shared" si="33"/>
        <v/>
      </c>
      <c r="AD103" s="120" t="str">
        <f t="shared" si="18"/>
        <v/>
      </c>
      <c r="AE103" s="116"/>
      <c r="AF103" s="116"/>
      <c r="AG103" s="115"/>
      <c r="AH103" s="122"/>
      <c r="AI103" s="122"/>
      <c r="AJ103" s="95"/>
      <c r="AK103" s="114"/>
      <c r="AL103" s="44"/>
      <c r="AM103" s="44"/>
      <c r="AN103" s="90"/>
      <c r="AO103" s="90"/>
      <c r="AP103" s="90"/>
      <c r="AQ103" s="90"/>
      <c r="AR103" s="90"/>
      <c r="AS103" s="90"/>
      <c r="AT103" s="90"/>
      <c r="AU103" s="90"/>
      <c r="AV103" s="90"/>
      <c r="AW103" s="92"/>
      <c r="AX103" s="19"/>
      <c r="AY103" s="19"/>
      <c r="AZ103" s="19"/>
      <c r="BA103" s="19"/>
      <c r="BB103" s="19"/>
      <c r="BC103" s="19"/>
      <c r="BD103" s="19"/>
      <c r="BE103" s="19"/>
      <c r="BF103" s="19"/>
      <c r="BG103" s="19"/>
      <c r="BH103" s="19"/>
      <c r="BI103" s="19"/>
      <c r="BJ103" s="19"/>
      <c r="BK103" s="19"/>
      <c r="BL103" s="19"/>
      <c r="BM103" s="19"/>
      <c r="BN103" s="19"/>
      <c r="BO103" s="19"/>
      <c r="BP103" s="19"/>
    </row>
    <row r="104" spans="1:68" ht="39" customHeight="1" x14ac:dyDescent="0.35">
      <c r="A104" s="300"/>
      <c r="B104" s="295"/>
      <c r="C104" s="295"/>
      <c r="D104" s="295"/>
      <c r="E104" s="295"/>
      <c r="F104" s="295"/>
      <c r="G104" s="295"/>
      <c r="H104" s="295"/>
      <c r="I104" s="295"/>
      <c r="J104" s="295"/>
      <c r="K104" s="295"/>
      <c r="L104" s="295"/>
      <c r="M104" s="295"/>
      <c r="N104" s="295"/>
      <c r="O104" s="114">
        <v>9</v>
      </c>
      <c r="P104" s="115"/>
      <c r="Q104" s="115"/>
      <c r="R104" s="114" t="str">
        <f t="shared" si="13"/>
        <v/>
      </c>
      <c r="S104" s="116"/>
      <c r="T104" s="116"/>
      <c r="U104" s="117" t="str">
        <f t="shared" si="25"/>
        <v/>
      </c>
      <c r="V104" s="116"/>
      <c r="W104" s="116"/>
      <c r="X104" s="116"/>
      <c r="Y104" s="118" t="str">
        <f t="shared" si="32"/>
        <v/>
      </c>
      <c r="Z104" s="119" t="str">
        <f t="shared" si="15"/>
        <v/>
      </c>
      <c r="AA104" s="117" t="str">
        <f t="shared" si="16"/>
        <v/>
      </c>
      <c r="AB104" s="119" t="str">
        <f t="shared" si="17"/>
        <v/>
      </c>
      <c r="AC104" s="117" t="str">
        <f t="shared" si="33"/>
        <v/>
      </c>
      <c r="AD104" s="120" t="str">
        <f t="shared" si="18"/>
        <v/>
      </c>
      <c r="AE104" s="116"/>
      <c r="AF104" s="116"/>
      <c r="AG104" s="115"/>
      <c r="AH104" s="122"/>
      <c r="AI104" s="122"/>
      <c r="AJ104" s="95"/>
      <c r="AK104" s="114"/>
      <c r="AL104" s="44"/>
      <c r="AM104" s="44"/>
      <c r="AN104" s="90"/>
      <c r="AO104" s="90"/>
      <c r="AP104" s="90"/>
      <c r="AQ104" s="90"/>
      <c r="AR104" s="90"/>
      <c r="AS104" s="90"/>
      <c r="AT104" s="90"/>
      <c r="AU104" s="90"/>
      <c r="AV104" s="90"/>
      <c r="AW104" s="92"/>
      <c r="AX104" s="19"/>
      <c r="AY104" s="19"/>
      <c r="AZ104" s="19"/>
      <c r="BA104" s="19"/>
      <c r="BB104" s="19"/>
      <c r="BC104" s="19"/>
      <c r="BD104" s="19"/>
      <c r="BE104" s="19"/>
      <c r="BF104" s="19"/>
      <c r="BG104" s="19"/>
      <c r="BH104" s="19"/>
      <c r="BI104" s="19"/>
      <c r="BJ104" s="19"/>
      <c r="BK104" s="19"/>
      <c r="BL104" s="19"/>
      <c r="BM104" s="19"/>
      <c r="BN104" s="19"/>
      <c r="BO104" s="19"/>
      <c r="BP104" s="19"/>
    </row>
    <row r="105" spans="1:68" ht="39" customHeight="1" x14ac:dyDescent="0.35">
      <c r="A105" s="301"/>
      <c r="B105" s="296"/>
      <c r="C105" s="296"/>
      <c r="D105" s="296"/>
      <c r="E105" s="296"/>
      <c r="F105" s="296"/>
      <c r="G105" s="296"/>
      <c r="H105" s="296"/>
      <c r="I105" s="296"/>
      <c r="J105" s="296"/>
      <c r="K105" s="296"/>
      <c r="L105" s="296"/>
      <c r="M105" s="296"/>
      <c r="N105" s="296"/>
      <c r="O105" s="123">
        <v>10</v>
      </c>
      <c r="P105" s="124"/>
      <c r="Q105" s="124"/>
      <c r="R105" s="114" t="str">
        <f t="shared" si="13"/>
        <v/>
      </c>
      <c r="S105" s="116"/>
      <c r="T105" s="116"/>
      <c r="U105" s="117" t="str">
        <f t="shared" si="25"/>
        <v/>
      </c>
      <c r="V105" s="116"/>
      <c r="W105" s="116"/>
      <c r="X105" s="116"/>
      <c r="Y105" s="118" t="str">
        <f t="shared" si="32"/>
        <v/>
      </c>
      <c r="Z105" s="119" t="str">
        <f t="shared" si="15"/>
        <v/>
      </c>
      <c r="AA105" s="117" t="str">
        <f t="shared" si="16"/>
        <v/>
      </c>
      <c r="AB105" s="119" t="str">
        <f t="shared" si="17"/>
        <v/>
      </c>
      <c r="AC105" s="117" t="str">
        <f t="shared" si="33"/>
        <v/>
      </c>
      <c r="AD105" s="120" t="str">
        <f t="shared" si="18"/>
        <v/>
      </c>
      <c r="AE105" s="116"/>
      <c r="AF105" s="125"/>
      <c r="AG105" s="124"/>
      <c r="AH105" s="126"/>
      <c r="AI105" s="126"/>
      <c r="AJ105" s="127"/>
      <c r="AK105" s="123"/>
      <c r="AL105" s="59"/>
      <c r="AM105" s="59"/>
      <c r="AN105" s="93"/>
      <c r="AO105" s="93"/>
      <c r="AP105" s="93"/>
      <c r="AQ105" s="93"/>
      <c r="AR105" s="93"/>
      <c r="AS105" s="93"/>
      <c r="AT105" s="93"/>
      <c r="AU105" s="93"/>
      <c r="AV105" s="93"/>
      <c r="AW105" s="94"/>
      <c r="AX105" s="19"/>
      <c r="AY105" s="19"/>
      <c r="AZ105" s="19"/>
      <c r="BA105" s="19"/>
      <c r="BB105" s="19"/>
      <c r="BC105" s="19"/>
      <c r="BD105" s="19"/>
      <c r="BE105" s="19"/>
      <c r="BF105" s="19"/>
      <c r="BG105" s="19"/>
      <c r="BH105" s="19"/>
      <c r="BI105" s="19"/>
      <c r="BJ105" s="19"/>
      <c r="BK105" s="19"/>
      <c r="BL105" s="19"/>
      <c r="BM105" s="19"/>
      <c r="BN105" s="19"/>
      <c r="BO105" s="19"/>
      <c r="BP105" s="19"/>
    </row>
    <row r="106" spans="1:68" ht="39" customHeight="1" x14ac:dyDescent="0.35">
      <c r="A106" s="299">
        <v>11</v>
      </c>
      <c r="B106" s="304"/>
      <c r="C106" s="302"/>
      <c r="D106" s="302"/>
      <c r="E106" s="302"/>
      <c r="F106" s="302"/>
      <c r="G106" s="303"/>
      <c r="H106" s="294" t="str">
        <f>IF(G106&lt;=0,"",IF(G106&lt;=2,"Muy Baja",IF(G106&lt;=24,"Baja",IF(G106&lt;=500,"Media",IF(G106&lt;=5000,"Alta","Muy Alta")))))</f>
        <v/>
      </c>
      <c r="I106" s="297" t="str">
        <f>IF(H106="","",IF(H106="Muy Baja",0.2,IF(H106="Baja",0.4,IF(H106="Media",0.6,IF(H106="Alta",0.8,IF(H106="Muy Alta",1,))))))</f>
        <v/>
      </c>
      <c r="J106" s="297"/>
      <c r="K106" s="297" t="b">
        <f>IF(J106='Tabla Impacto corrupción '!$B$5,'Tabla Impacto corrupción '!$C$5,IF(J106='Tabla Impacto corrupción '!$B$6,'Tabla Impacto corrupción '!$C$6,IF(J106='Tabla Impacto corrupción '!$B$7,'Tabla Impacto corrupción '!$C$7)))</f>
        <v>0</v>
      </c>
      <c r="L106" s="294" t="b">
        <f>IF(J106='Tabla Impacto corrupción '!$B$5,"Moderado",IF(J106='Tabla Impacto corrupción '!$B$6,"Mayor",IF(J106='Tabla Impacto corrupción '!$B$7,"Catastrófico")))</f>
        <v>0</v>
      </c>
      <c r="M106" s="297">
        <f>IF(L106="","",IF(L106="Leve",0.2,IF(L106="Menor",0.4,IF(L106="Moderado",0.6,IF(L106="Mayor",0.8,IF(L106="Catastrófico",1,))))))</f>
        <v>0</v>
      </c>
      <c r="N106" s="298" t="str">
        <f>IF(OR(AND(H106="Muy Baja",L106="Leve"),AND(H106="Muy Baja",L106="Menor"),AND(H106="Baja",L106="Leve")),"Bajo",IF(OR(AND(H106="Muy baja",L106="Moderado"),AND(H106="Baja",L106="Menor"),AND(H106="Baja",L106="Moderado"),AND(H106="Media",L106="Leve"),AND(H106="Media",L106="Menor"),AND(H106="Media",L106="Moderado"),AND(H106="Alta",L106="Leve"),AND(H106="Alta",L106="Menor")),"Moderado",IF(OR(AND(H106="Muy Baja",L106="Mayor"),AND(H106="Baja",L106="Mayor"),AND(H106="Media",L106="Mayor"),AND(H106="Alta",L106="Moderado"),AND(H106="Alta",L106="Mayor"),AND(H106="Muy Alta",L106="Leve"),AND(H106="Muy Alta",L106="Menor"),AND(H106="Muy Alta",L106="Moderado"),AND(H106="Muy Alta",L106="Mayor")),"Alto",IF(OR(AND(H106="Muy Baja",L106="Catastrófico"),AND(H106="Baja",L106="Catastrófico"),AND(H106="Media",L106="Catastrófico"),AND(H106="Alta",L106="Catastrófico"),AND(H106="Muy Alta",L106="Catastrófico")),"Extremo",""))))</f>
        <v/>
      </c>
      <c r="O106" s="128">
        <v>1</v>
      </c>
      <c r="P106" s="129"/>
      <c r="Q106" s="129"/>
      <c r="R106" s="128" t="str">
        <f t="shared" si="13"/>
        <v/>
      </c>
      <c r="S106" s="130"/>
      <c r="T106" s="130"/>
      <c r="U106" s="131" t="str">
        <f t="shared" si="25"/>
        <v/>
      </c>
      <c r="V106" s="130"/>
      <c r="W106" s="130"/>
      <c r="X106" s="130"/>
      <c r="Y106" s="132" t="str">
        <f>IFERROR(IF(R106="Probabilidad",(I106-(+I106*U106)),IF(R106="Impacto",I106,"")),"")</f>
        <v/>
      </c>
      <c r="Z106" s="133" t="str">
        <f t="shared" si="15"/>
        <v/>
      </c>
      <c r="AA106" s="131" t="str">
        <f t="shared" si="16"/>
        <v/>
      </c>
      <c r="AB106" s="133" t="str">
        <f t="shared" si="17"/>
        <v/>
      </c>
      <c r="AC106" s="131" t="str">
        <f>IFERROR(IF(R106="Impacto",(M106-(+M106*U106)),IF(R106="Probabilidad",M106,"")),"")</f>
        <v/>
      </c>
      <c r="AD106" s="134" t="str">
        <f t="shared" si="18"/>
        <v/>
      </c>
      <c r="AE106" s="130"/>
      <c r="AF106" s="130"/>
      <c r="AG106" s="121"/>
      <c r="AH106" s="135"/>
      <c r="AI106" s="135"/>
      <c r="AJ106" s="136"/>
      <c r="AK106" s="128"/>
      <c r="AL106" s="27"/>
      <c r="AM106" s="27"/>
      <c r="AN106" s="137"/>
      <c r="AO106" s="137"/>
      <c r="AP106" s="137"/>
      <c r="AQ106" s="137"/>
      <c r="AR106" s="137"/>
      <c r="AS106" s="137"/>
      <c r="AT106" s="137"/>
      <c r="AU106" s="137"/>
      <c r="AV106" s="137"/>
      <c r="AW106" s="99"/>
      <c r="AX106" s="19"/>
      <c r="AY106" s="19"/>
      <c r="AZ106" s="19"/>
      <c r="BA106" s="19"/>
      <c r="BB106" s="19"/>
      <c r="BC106" s="19"/>
      <c r="BD106" s="19"/>
      <c r="BE106" s="19"/>
      <c r="BF106" s="19"/>
      <c r="BG106" s="19"/>
      <c r="BH106" s="19"/>
      <c r="BI106" s="19"/>
      <c r="BJ106" s="19"/>
      <c r="BK106" s="19"/>
      <c r="BL106" s="19"/>
      <c r="BM106" s="19"/>
      <c r="BN106" s="19"/>
      <c r="BO106" s="19"/>
      <c r="BP106" s="19"/>
    </row>
    <row r="107" spans="1:68" ht="39" customHeight="1" x14ac:dyDescent="0.35">
      <c r="A107" s="300"/>
      <c r="B107" s="295"/>
      <c r="C107" s="295"/>
      <c r="D107" s="295"/>
      <c r="E107" s="295"/>
      <c r="F107" s="295"/>
      <c r="G107" s="295"/>
      <c r="H107" s="295"/>
      <c r="I107" s="295"/>
      <c r="J107" s="295"/>
      <c r="K107" s="295"/>
      <c r="L107" s="295"/>
      <c r="M107" s="295"/>
      <c r="N107" s="295"/>
      <c r="O107" s="114">
        <v>2</v>
      </c>
      <c r="P107" s="115"/>
      <c r="Q107" s="115"/>
      <c r="R107" s="114" t="str">
        <f t="shared" si="13"/>
        <v/>
      </c>
      <c r="S107" s="116"/>
      <c r="T107" s="116"/>
      <c r="U107" s="117" t="str">
        <f t="shared" si="25"/>
        <v/>
      </c>
      <c r="V107" s="116"/>
      <c r="W107" s="116"/>
      <c r="X107" s="116"/>
      <c r="Y107" s="118" t="str">
        <f>IFERROR(IF(AND(R106="Probabilidad",R107="Probabilidad"),(AA106-(+AA106*U107)),IF(R107="Probabilidad",(I106-(+I106*U107)),IF(R107="Impacto",AA106,""))),"")</f>
        <v/>
      </c>
      <c r="Z107" s="119" t="str">
        <f t="shared" si="15"/>
        <v/>
      </c>
      <c r="AA107" s="117" t="str">
        <f t="shared" si="16"/>
        <v/>
      </c>
      <c r="AB107" s="119" t="str">
        <f t="shared" si="17"/>
        <v/>
      </c>
      <c r="AC107" s="117" t="str">
        <f>IFERROR(IF(AND(R106="Impacto",R107="Impacto"),(AC106-(+AC106*U107)),IF(R107="Impacto",($M$106-(+$M$106*U107)),IF(R107="Probabilidad",AC106,""))),"")</f>
        <v/>
      </c>
      <c r="AD107" s="120" t="str">
        <f t="shared" si="18"/>
        <v/>
      </c>
      <c r="AE107" s="116"/>
      <c r="AF107" s="116"/>
      <c r="AG107" s="121"/>
      <c r="AH107" s="122"/>
      <c r="AI107" s="122"/>
      <c r="AJ107" s="95"/>
      <c r="AK107" s="114"/>
      <c r="AL107" s="44"/>
      <c r="AM107" s="44"/>
      <c r="AN107" s="90"/>
      <c r="AO107" s="90"/>
      <c r="AP107" s="90"/>
      <c r="AQ107" s="90"/>
      <c r="AR107" s="90"/>
      <c r="AS107" s="90"/>
      <c r="AT107" s="90"/>
      <c r="AU107" s="90"/>
      <c r="AV107" s="90"/>
      <c r="AW107" s="92"/>
      <c r="AX107" s="19"/>
      <c r="AY107" s="19"/>
      <c r="AZ107" s="19"/>
      <c r="BA107" s="19"/>
      <c r="BB107" s="19"/>
      <c r="BC107" s="19"/>
      <c r="BD107" s="19"/>
      <c r="BE107" s="19"/>
      <c r="BF107" s="19"/>
      <c r="BG107" s="19"/>
      <c r="BH107" s="19"/>
      <c r="BI107" s="19"/>
      <c r="BJ107" s="19"/>
      <c r="BK107" s="19"/>
      <c r="BL107" s="19"/>
      <c r="BM107" s="19"/>
      <c r="BN107" s="19"/>
      <c r="BO107" s="19"/>
      <c r="BP107" s="19"/>
    </row>
    <row r="108" spans="1:68" ht="39" customHeight="1" x14ac:dyDescent="0.35">
      <c r="A108" s="300"/>
      <c r="B108" s="295"/>
      <c r="C108" s="295"/>
      <c r="D108" s="295"/>
      <c r="E108" s="295"/>
      <c r="F108" s="295"/>
      <c r="G108" s="295"/>
      <c r="H108" s="295"/>
      <c r="I108" s="295"/>
      <c r="J108" s="295"/>
      <c r="K108" s="295"/>
      <c r="L108" s="295"/>
      <c r="M108" s="295"/>
      <c r="N108" s="295"/>
      <c r="O108" s="114">
        <v>3</v>
      </c>
      <c r="P108" s="115"/>
      <c r="Q108" s="115"/>
      <c r="R108" s="114" t="str">
        <f t="shared" si="13"/>
        <v/>
      </c>
      <c r="S108" s="116"/>
      <c r="T108" s="116"/>
      <c r="U108" s="117" t="str">
        <f t="shared" si="25"/>
        <v/>
      </c>
      <c r="V108" s="116"/>
      <c r="W108" s="116"/>
      <c r="X108" s="116"/>
      <c r="Y108" s="118" t="str">
        <f t="shared" ref="Y108:Y115" si="34">IFERROR(IF(AND(R107="Probabilidad",R108="Probabilidad"),(AA107-(+AA107*U108)),IF(AND(R107="Impacto",R108="Probabilidad"),(AA106-(+AA106*U108)),IF(R108="Impacto",AA107,""))),"")</f>
        <v/>
      </c>
      <c r="Z108" s="119" t="str">
        <f t="shared" si="15"/>
        <v/>
      </c>
      <c r="AA108" s="117" t="str">
        <f t="shared" si="16"/>
        <v/>
      </c>
      <c r="AB108" s="119" t="str">
        <f t="shared" si="17"/>
        <v/>
      </c>
      <c r="AC108" s="117" t="str">
        <f t="shared" ref="AC108:AC115" si="35">IFERROR(IF(AND(R107="Impacto",R108="Impacto"),(AC107-(+AC107*U108)),IF(AND(R107="Probabilidad",R108="Impacto"),(AC106-(+AC106*U108)),IF(R108="Probabilidad",AC107,""))),"")</f>
        <v/>
      </c>
      <c r="AD108" s="120" t="str">
        <f t="shared" si="18"/>
        <v/>
      </c>
      <c r="AE108" s="116"/>
      <c r="AF108" s="116"/>
      <c r="AG108" s="115"/>
      <c r="AH108" s="122"/>
      <c r="AI108" s="122"/>
      <c r="AJ108" s="95"/>
      <c r="AK108" s="114"/>
      <c r="AL108" s="44"/>
      <c r="AM108" s="44"/>
      <c r="AN108" s="90"/>
      <c r="AO108" s="90"/>
      <c r="AP108" s="90"/>
      <c r="AQ108" s="90"/>
      <c r="AR108" s="90"/>
      <c r="AS108" s="90"/>
      <c r="AT108" s="90"/>
      <c r="AU108" s="90"/>
      <c r="AV108" s="90"/>
      <c r="AW108" s="92"/>
      <c r="AX108" s="19"/>
      <c r="AY108" s="19"/>
      <c r="AZ108" s="19"/>
      <c r="BA108" s="19"/>
      <c r="BB108" s="19"/>
      <c r="BC108" s="19"/>
      <c r="BD108" s="19"/>
      <c r="BE108" s="19"/>
      <c r="BF108" s="19"/>
      <c r="BG108" s="19"/>
      <c r="BH108" s="19"/>
      <c r="BI108" s="19"/>
      <c r="BJ108" s="19"/>
      <c r="BK108" s="19"/>
      <c r="BL108" s="19"/>
      <c r="BM108" s="19"/>
      <c r="BN108" s="19"/>
      <c r="BO108" s="19"/>
      <c r="BP108" s="19"/>
    </row>
    <row r="109" spans="1:68" ht="39" customHeight="1" x14ac:dyDescent="0.35">
      <c r="A109" s="300"/>
      <c r="B109" s="295"/>
      <c r="C109" s="295"/>
      <c r="D109" s="295"/>
      <c r="E109" s="295"/>
      <c r="F109" s="295"/>
      <c r="G109" s="295"/>
      <c r="H109" s="295"/>
      <c r="I109" s="295"/>
      <c r="J109" s="295"/>
      <c r="K109" s="295"/>
      <c r="L109" s="295"/>
      <c r="M109" s="295"/>
      <c r="N109" s="295"/>
      <c r="O109" s="114">
        <v>4</v>
      </c>
      <c r="P109" s="115"/>
      <c r="Q109" s="115"/>
      <c r="R109" s="114" t="str">
        <f t="shared" si="13"/>
        <v/>
      </c>
      <c r="S109" s="116"/>
      <c r="T109" s="116"/>
      <c r="U109" s="117" t="str">
        <f t="shared" si="25"/>
        <v/>
      </c>
      <c r="V109" s="116"/>
      <c r="W109" s="116"/>
      <c r="X109" s="116"/>
      <c r="Y109" s="118" t="str">
        <f t="shared" si="34"/>
        <v/>
      </c>
      <c r="Z109" s="119" t="str">
        <f t="shared" si="15"/>
        <v/>
      </c>
      <c r="AA109" s="117" t="str">
        <f t="shared" si="16"/>
        <v/>
      </c>
      <c r="AB109" s="119" t="str">
        <f t="shared" si="17"/>
        <v/>
      </c>
      <c r="AC109" s="117" t="str">
        <f t="shared" si="35"/>
        <v/>
      </c>
      <c r="AD109" s="120" t="str">
        <f t="shared" si="18"/>
        <v/>
      </c>
      <c r="AE109" s="116"/>
      <c r="AF109" s="116"/>
      <c r="AG109" s="115"/>
      <c r="AH109" s="122"/>
      <c r="AI109" s="122"/>
      <c r="AJ109" s="95"/>
      <c r="AK109" s="114"/>
      <c r="AL109" s="44"/>
      <c r="AM109" s="44"/>
      <c r="AN109" s="90"/>
      <c r="AO109" s="90"/>
      <c r="AP109" s="90"/>
      <c r="AQ109" s="90"/>
      <c r="AR109" s="90"/>
      <c r="AS109" s="90"/>
      <c r="AT109" s="90"/>
      <c r="AU109" s="90"/>
      <c r="AV109" s="90"/>
      <c r="AW109" s="92"/>
      <c r="AX109" s="19"/>
      <c r="AY109" s="19"/>
      <c r="AZ109" s="19"/>
      <c r="BA109" s="19"/>
      <c r="BB109" s="19"/>
      <c r="BC109" s="19"/>
      <c r="BD109" s="19"/>
      <c r="BE109" s="19"/>
      <c r="BF109" s="19"/>
      <c r="BG109" s="19"/>
      <c r="BH109" s="19"/>
      <c r="BI109" s="19"/>
      <c r="BJ109" s="19"/>
      <c r="BK109" s="19"/>
      <c r="BL109" s="19"/>
      <c r="BM109" s="19"/>
      <c r="BN109" s="19"/>
      <c r="BO109" s="19"/>
      <c r="BP109" s="19"/>
    </row>
    <row r="110" spans="1:68" ht="39" customHeight="1" x14ac:dyDescent="0.35">
      <c r="A110" s="300"/>
      <c r="B110" s="295"/>
      <c r="C110" s="295"/>
      <c r="D110" s="295"/>
      <c r="E110" s="295"/>
      <c r="F110" s="295"/>
      <c r="G110" s="295"/>
      <c r="H110" s="295"/>
      <c r="I110" s="295"/>
      <c r="J110" s="295"/>
      <c r="K110" s="295"/>
      <c r="L110" s="295"/>
      <c r="M110" s="295"/>
      <c r="N110" s="295"/>
      <c r="O110" s="114">
        <v>5</v>
      </c>
      <c r="P110" s="115"/>
      <c r="Q110" s="115"/>
      <c r="R110" s="114" t="str">
        <f t="shared" si="13"/>
        <v/>
      </c>
      <c r="S110" s="116"/>
      <c r="T110" s="116"/>
      <c r="U110" s="117" t="str">
        <f t="shared" si="25"/>
        <v/>
      </c>
      <c r="V110" s="116"/>
      <c r="W110" s="116"/>
      <c r="X110" s="116"/>
      <c r="Y110" s="118" t="str">
        <f t="shared" si="34"/>
        <v/>
      </c>
      <c r="Z110" s="119" t="str">
        <f t="shared" si="15"/>
        <v/>
      </c>
      <c r="AA110" s="117" t="str">
        <f t="shared" si="16"/>
        <v/>
      </c>
      <c r="AB110" s="119" t="str">
        <f t="shared" si="17"/>
        <v/>
      </c>
      <c r="AC110" s="117" t="str">
        <f t="shared" si="35"/>
        <v/>
      </c>
      <c r="AD110" s="120" t="str">
        <f t="shared" si="18"/>
        <v/>
      </c>
      <c r="AE110" s="116"/>
      <c r="AF110" s="116"/>
      <c r="AG110" s="115"/>
      <c r="AH110" s="122"/>
      <c r="AI110" s="122"/>
      <c r="AJ110" s="95"/>
      <c r="AK110" s="114"/>
      <c r="AL110" s="44"/>
      <c r="AM110" s="44"/>
      <c r="AN110" s="90"/>
      <c r="AO110" s="90"/>
      <c r="AP110" s="90"/>
      <c r="AQ110" s="90"/>
      <c r="AR110" s="90"/>
      <c r="AS110" s="90"/>
      <c r="AT110" s="90"/>
      <c r="AU110" s="90"/>
      <c r="AV110" s="90"/>
      <c r="AW110" s="92"/>
      <c r="AX110" s="19"/>
      <c r="AY110" s="19"/>
      <c r="AZ110" s="19"/>
      <c r="BA110" s="19"/>
      <c r="BB110" s="19"/>
      <c r="BC110" s="19"/>
      <c r="BD110" s="19"/>
      <c r="BE110" s="19"/>
      <c r="BF110" s="19"/>
      <c r="BG110" s="19"/>
      <c r="BH110" s="19"/>
      <c r="BI110" s="19"/>
      <c r="BJ110" s="19"/>
      <c r="BK110" s="19"/>
      <c r="BL110" s="19"/>
      <c r="BM110" s="19"/>
      <c r="BN110" s="19"/>
      <c r="BO110" s="19"/>
      <c r="BP110" s="19"/>
    </row>
    <row r="111" spans="1:68" ht="39" customHeight="1" x14ac:dyDescent="0.35">
      <c r="A111" s="300"/>
      <c r="B111" s="295"/>
      <c r="C111" s="295"/>
      <c r="D111" s="295"/>
      <c r="E111" s="295"/>
      <c r="F111" s="295"/>
      <c r="G111" s="295"/>
      <c r="H111" s="295"/>
      <c r="I111" s="295"/>
      <c r="J111" s="295"/>
      <c r="K111" s="295"/>
      <c r="L111" s="295"/>
      <c r="M111" s="295"/>
      <c r="N111" s="295"/>
      <c r="O111" s="114">
        <v>6</v>
      </c>
      <c r="P111" s="115"/>
      <c r="Q111" s="115"/>
      <c r="R111" s="114" t="str">
        <f t="shared" si="13"/>
        <v/>
      </c>
      <c r="S111" s="116"/>
      <c r="T111" s="116"/>
      <c r="U111" s="117" t="str">
        <f t="shared" si="25"/>
        <v/>
      </c>
      <c r="V111" s="116"/>
      <c r="W111" s="116"/>
      <c r="X111" s="116"/>
      <c r="Y111" s="118" t="str">
        <f t="shared" si="34"/>
        <v/>
      </c>
      <c r="Z111" s="119" t="str">
        <f t="shared" si="15"/>
        <v/>
      </c>
      <c r="AA111" s="117" t="str">
        <f t="shared" si="16"/>
        <v/>
      </c>
      <c r="AB111" s="119" t="str">
        <f t="shared" si="17"/>
        <v/>
      </c>
      <c r="AC111" s="117" t="str">
        <f t="shared" si="35"/>
        <v/>
      </c>
      <c r="AD111" s="120" t="str">
        <f t="shared" si="18"/>
        <v/>
      </c>
      <c r="AE111" s="116"/>
      <c r="AF111" s="116"/>
      <c r="AG111" s="115"/>
      <c r="AH111" s="122"/>
      <c r="AI111" s="122"/>
      <c r="AJ111" s="95"/>
      <c r="AK111" s="114"/>
      <c r="AL111" s="44"/>
      <c r="AM111" s="44"/>
      <c r="AN111" s="90"/>
      <c r="AO111" s="90"/>
      <c r="AP111" s="90"/>
      <c r="AQ111" s="90"/>
      <c r="AR111" s="90"/>
      <c r="AS111" s="90"/>
      <c r="AT111" s="90"/>
      <c r="AU111" s="90"/>
      <c r="AV111" s="90"/>
      <c r="AW111" s="92"/>
      <c r="AX111" s="19"/>
      <c r="AY111" s="19"/>
      <c r="AZ111" s="19"/>
      <c r="BA111" s="19"/>
      <c r="BB111" s="19"/>
      <c r="BC111" s="19"/>
      <c r="BD111" s="19"/>
      <c r="BE111" s="19"/>
      <c r="BF111" s="19"/>
      <c r="BG111" s="19"/>
      <c r="BH111" s="19"/>
      <c r="BI111" s="19"/>
      <c r="BJ111" s="19"/>
      <c r="BK111" s="19"/>
      <c r="BL111" s="19"/>
      <c r="BM111" s="19"/>
      <c r="BN111" s="19"/>
      <c r="BO111" s="19"/>
      <c r="BP111" s="19"/>
    </row>
    <row r="112" spans="1:68" ht="39" customHeight="1" x14ac:dyDescent="0.35">
      <c r="A112" s="300"/>
      <c r="B112" s="295"/>
      <c r="C112" s="295"/>
      <c r="D112" s="295"/>
      <c r="E112" s="295"/>
      <c r="F112" s="295"/>
      <c r="G112" s="295"/>
      <c r="H112" s="295"/>
      <c r="I112" s="295"/>
      <c r="J112" s="295"/>
      <c r="K112" s="295"/>
      <c r="L112" s="295"/>
      <c r="M112" s="295"/>
      <c r="N112" s="295"/>
      <c r="O112" s="114">
        <v>7</v>
      </c>
      <c r="P112" s="115"/>
      <c r="Q112" s="115"/>
      <c r="R112" s="114" t="str">
        <f t="shared" si="13"/>
        <v/>
      </c>
      <c r="S112" s="116"/>
      <c r="T112" s="116"/>
      <c r="U112" s="117" t="str">
        <f t="shared" si="25"/>
        <v/>
      </c>
      <c r="V112" s="116"/>
      <c r="W112" s="116"/>
      <c r="X112" s="116"/>
      <c r="Y112" s="118" t="str">
        <f t="shared" si="34"/>
        <v/>
      </c>
      <c r="Z112" s="119" t="str">
        <f t="shared" si="15"/>
        <v/>
      </c>
      <c r="AA112" s="117" t="str">
        <f t="shared" si="16"/>
        <v/>
      </c>
      <c r="AB112" s="119" t="str">
        <f t="shared" si="17"/>
        <v/>
      </c>
      <c r="AC112" s="117" t="str">
        <f t="shared" si="35"/>
        <v/>
      </c>
      <c r="AD112" s="120" t="str">
        <f t="shared" si="18"/>
        <v/>
      </c>
      <c r="AE112" s="116"/>
      <c r="AF112" s="116"/>
      <c r="AG112" s="115"/>
      <c r="AH112" s="122"/>
      <c r="AI112" s="122"/>
      <c r="AJ112" s="95"/>
      <c r="AK112" s="114"/>
      <c r="AL112" s="44"/>
      <c r="AM112" s="44"/>
      <c r="AN112" s="90"/>
      <c r="AO112" s="90"/>
      <c r="AP112" s="90"/>
      <c r="AQ112" s="90"/>
      <c r="AR112" s="90"/>
      <c r="AS112" s="90"/>
      <c r="AT112" s="90"/>
      <c r="AU112" s="90"/>
      <c r="AV112" s="90"/>
      <c r="AW112" s="92"/>
      <c r="AX112" s="19"/>
      <c r="AY112" s="19"/>
      <c r="AZ112" s="19"/>
      <c r="BA112" s="19"/>
      <c r="BB112" s="19"/>
      <c r="BC112" s="19"/>
      <c r="BD112" s="19"/>
      <c r="BE112" s="19"/>
      <c r="BF112" s="19"/>
      <c r="BG112" s="19"/>
      <c r="BH112" s="19"/>
      <c r="BI112" s="19"/>
      <c r="BJ112" s="19"/>
      <c r="BK112" s="19"/>
      <c r="BL112" s="19"/>
      <c r="BM112" s="19"/>
      <c r="BN112" s="19"/>
      <c r="BO112" s="19"/>
      <c r="BP112" s="19"/>
    </row>
    <row r="113" spans="1:68" ht="39" customHeight="1" x14ac:dyDescent="0.35">
      <c r="A113" s="300"/>
      <c r="B113" s="295"/>
      <c r="C113" s="295"/>
      <c r="D113" s="295"/>
      <c r="E113" s="295"/>
      <c r="F113" s="295"/>
      <c r="G113" s="295"/>
      <c r="H113" s="295"/>
      <c r="I113" s="295"/>
      <c r="J113" s="295"/>
      <c r="K113" s="295"/>
      <c r="L113" s="295"/>
      <c r="M113" s="295"/>
      <c r="N113" s="295"/>
      <c r="O113" s="114">
        <v>8</v>
      </c>
      <c r="P113" s="115"/>
      <c r="Q113" s="115"/>
      <c r="R113" s="114" t="str">
        <f t="shared" si="13"/>
        <v/>
      </c>
      <c r="S113" s="116"/>
      <c r="T113" s="116"/>
      <c r="U113" s="117" t="str">
        <f t="shared" si="25"/>
        <v/>
      </c>
      <c r="V113" s="116"/>
      <c r="W113" s="116"/>
      <c r="X113" s="116"/>
      <c r="Y113" s="118" t="str">
        <f t="shared" si="34"/>
        <v/>
      </c>
      <c r="Z113" s="119" t="str">
        <f t="shared" si="15"/>
        <v/>
      </c>
      <c r="AA113" s="117" t="str">
        <f t="shared" si="16"/>
        <v/>
      </c>
      <c r="AB113" s="119" t="str">
        <f t="shared" si="17"/>
        <v/>
      </c>
      <c r="AC113" s="117" t="str">
        <f t="shared" si="35"/>
        <v/>
      </c>
      <c r="AD113" s="120" t="str">
        <f t="shared" si="18"/>
        <v/>
      </c>
      <c r="AE113" s="116"/>
      <c r="AF113" s="116"/>
      <c r="AG113" s="115"/>
      <c r="AH113" s="122"/>
      <c r="AI113" s="122"/>
      <c r="AJ113" s="95"/>
      <c r="AK113" s="114"/>
      <c r="AL113" s="44"/>
      <c r="AM113" s="44"/>
      <c r="AN113" s="90"/>
      <c r="AO113" s="90"/>
      <c r="AP113" s="90"/>
      <c r="AQ113" s="90"/>
      <c r="AR113" s="90"/>
      <c r="AS113" s="90"/>
      <c r="AT113" s="90"/>
      <c r="AU113" s="90"/>
      <c r="AV113" s="90"/>
      <c r="AW113" s="92"/>
      <c r="AX113" s="19"/>
      <c r="AY113" s="19"/>
      <c r="AZ113" s="19"/>
      <c r="BA113" s="19"/>
      <c r="BB113" s="19"/>
      <c r="BC113" s="19"/>
      <c r="BD113" s="19"/>
      <c r="BE113" s="19"/>
      <c r="BF113" s="19"/>
      <c r="BG113" s="19"/>
      <c r="BH113" s="19"/>
      <c r="BI113" s="19"/>
      <c r="BJ113" s="19"/>
      <c r="BK113" s="19"/>
      <c r="BL113" s="19"/>
      <c r="BM113" s="19"/>
      <c r="BN113" s="19"/>
      <c r="BO113" s="19"/>
      <c r="BP113" s="19"/>
    </row>
    <row r="114" spans="1:68" ht="39" customHeight="1" x14ac:dyDescent="0.35">
      <c r="A114" s="300"/>
      <c r="B114" s="295"/>
      <c r="C114" s="295"/>
      <c r="D114" s="295"/>
      <c r="E114" s="295"/>
      <c r="F114" s="295"/>
      <c r="G114" s="295"/>
      <c r="H114" s="295"/>
      <c r="I114" s="295"/>
      <c r="J114" s="295"/>
      <c r="K114" s="295"/>
      <c r="L114" s="295"/>
      <c r="M114" s="295"/>
      <c r="N114" s="295"/>
      <c r="O114" s="114">
        <v>9</v>
      </c>
      <c r="P114" s="115"/>
      <c r="Q114" s="115"/>
      <c r="R114" s="114" t="str">
        <f t="shared" si="13"/>
        <v/>
      </c>
      <c r="S114" s="116"/>
      <c r="T114" s="116"/>
      <c r="U114" s="117" t="str">
        <f t="shared" si="25"/>
        <v/>
      </c>
      <c r="V114" s="116"/>
      <c r="W114" s="116"/>
      <c r="X114" s="116"/>
      <c r="Y114" s="118" t="str">
        <f t="shared" si="34"/>
        <v/>
      </c>
      <c r="Z114" s="119" t="str">
        <f t="shared" si="15"/>
        <v/>
      </c>
      <c r="AA114" s="117" t="str">
        <f t="shared" si="16"/>
        <v/>
      </c>
      <c r="AB114" s="119" t="str">
        <f t="shared" si="17"/>
        <v/>
      </c>
      <c r="AC114" s="117" t="str">
        <f t="shared" si="35"/>
        <v/>
      </c>
      <c r="AD114" s="120" t="str">
        <f t="shared" si="18"/>
        <v/>
      </c>
      <c r="AE114" s="116"/>
      <c r="AF114" s="116"/>
      <c r="AG114" s="115"/>
      <c r="AH114" s="122"/>
      <c r="AI114" s="122"/>
      <c r="AJ114" s="95"/>
      <c r="AK114" s="114"/>
      <c r="AL114" s="44"/>
      <c r="AM114" s="44"/>
      <c r="AN114" s="90"/>
      <c r="AO114" s="90"/>
      <c r="AP114" s="90"/>
      <c r="AQ114" s="90"/>
      <c r="AR114" s="90"/>
      <c r="AS114" s="90"/>
      <c r="AT114" s="90"/>
      <c r="AU114" s="90"/>
      <c r="AV114" s="90"/>
      <c r="AW114" s="92"/>
      <c r="AX114" s="19"/>
      <c r="AY114" s="19"/>
      <c r="AZ114" s="19"/>
      <c r="BA114" s="19"/>
      <c r="BB114" s="19"/>
      <c r="BC114" s="19"/>
      <c r="BD114" s="19"/>
      <c r="BE114" s="19"/>
      <c r="BF114" s="19"/>
      <c r="BG114" s="19"/>
      <c r="BH114" s="19"/>
      <c r="BI114" s="19"/>
      <c r="BJ114" s="19"/>
      <c r="BK114" s="19"/>
      <c r="BL114" s="19"/>
      <c r="BM114" s="19"/>
      <c r="BN114" s="19"/>
      <c r="BO114" s="19"/>
      <c r="BP114" s="19"/>
    </row>
    <row r="115" spans="1:68" ht="39" customHeight="1" x14ac:dyDescent="0.35">
      <c r="A115" s="301"/>
      <c r="B115" s="296"/>
      <c r="C115" s="296"/>
      <c r="D115" s="296"/>
      <c r="E115" s="296"/>
      <c r="F115" s="296"/>
      <c r="G115" s="296"/>
      <c r="H115" s="296"/>
      <c r="I115" s="296"/>
      <c r="J115" s="296"/>
      <c r="K115" s="296"/>
      <c r="L115" s="296"/>
      <c r="M115" s="296"/>
      <c r="N115" s="296"/>
      <c r="O115" s="123">
        <v>10</v>
      </c>
      <c r="P115" s="124"/>
      <c r="Q115" s="124"/>
      <c r="R115" s="114" t="str">
        <f t="shared" si="13"/>
        <v/>
      </c>
      <c r="S115" s="116"/>
      <c r="T115" s="116"/>
      <c r="U115" s="117" t="str">
        <f t="shared" si="25"/>
        <v/>
      </c>
      <c r="V115" s="116"/>
      <c r="W115" s="116"/>
      <c r="X115" s="116"/>
      <c r="Y115" s="118" t="str">
        <f t="shared" si="34"/>
        <v/>
      </c>
      <c r="Z115" s="119" t="str">
        <f t="shared" si="15"/>
        <v/>
      </c>
      <c r="AA115" s="117" t="str">
        <f t="shared" si="16"/>
        <v/>
      </c>
      <c r="AB115" s="119" t="str">
        <f t="shared" si="17"/>
        <v/>
      </c>
      <c r="AC115" s="117" t="str">
        <f t="shared" si="35"/>
        <v/>
      </c>
      <c r="AD115" s="120" t="str">
        <f t="shared" si="18"/>
        <v/>
      </c>
      <c r="AE115" s="116"/>
      <c r="AF115" s="125"/>
      <c r="AG115" s="124"/>
      <c r="AH115" s="126"/>
      <c r="AI115" s="126"/>
      <c r="AJ115" s="127"/>
      <c r="AK115" s="123"/>
      <c r="AL115" s="59"/>
      <c r="AM115" s="59"/>
      <c r="AN115" s="93"/>
      <c r="AO115" s="93"/>
      <c r="AP115" s="93"/>
      <c r="AQ115" s="93"/>
      <c r="AR115" s="93"/>
      <c r="AS115" s="93"/>
      <c r="AT115" s="93"/>
      <c r="AU115" s="93"/>
      <c r="AV115" s="93"/>
      <c r="AW115" s="94"/>
      <c r="AX115" s="19"/>
      <c r="AY115" s="19"/>
      <c r="AZ115" s="19"/>
      <c r="BA115" s="19"/>
      <c r="BB115" s="19"/>
      <c r="BC115" s="19"/>
      <c r="BD115" s="19"/>
      <c r="BE115" s="19"/>
      <c r="BF115" s="19"/>
      <c r="BG115" s="19"/>
      <c r="BH115" s="19"/>
      <c r="BI115" s="19"/>
      <c r="BJ115" s="19"/>
      <c r="BK115" s="19"/>
      <c r="BL115" s="19"/>
      <c r="BM115" s="19"/>
      <c r="BN115" s="19"/>
      <c r="BO115" s="19"/>
      <c r="BP115" s="19"/>
    </row>
    <row r="116" spans="1:68" ht="39" customHeight="1" x14ac:dyDescent="0.35">
      <c r="A116" s="299">
        <v>12</v>
      </c>
      <c r="B116" s="304"/>
      <c r="C116" s="302"/>
      <c r="D116" s="302"/>
      <c r="E116" s="302"/>
      <c r="F116" s="302"/>
      <c r="G116" s="303"/>
      <c r="H116" s="294" t="str">
        <f>IF(G116&lt;=0,"",IF(G116&lt;=2,"Muy Baja",IF(G116&lt;=24,"Baja",IF(G116&lt;=500,"Media",IF(G116&lt;=5000,"Alta","Muy Alta")))))</f>
        <v/>
      </c>
      <c r="I116" s="297" t="str">
        <f>IF(H116="","",IF(H116="Muy Baja",0.2,IF(H116="Baja",0.4,IF(H116="Media",0.6,IF(H116="Alta",0.8,IF(H116="Muy Alta",1,))))))</f>
        <v/>
      </c>
      <c r="J116" s="297"/>
      <c r="K116" s="297" t="b">
        <f>IF(J116='Tabla Impacto corrupción '!$B$5,'Tabla Impacto corrupción '!$C$5,IF(J116='Tabla Impacto corrupción '!$B$6,'Tabla Impacto corrupción '!$C$6,IF(J116='Tabla Impacto corrupción '!$B$7,'Tabla Impacto corrupción '!$C$7)))</f>
        <v>0</v>
      </c>
      <c r="L116" s="294" t="b">
        <f>IF(J116='Tabla Impacto corrupción '!$B$5,"Moderado",IF(J116='Tabla Impacto corrupción '!$B$6,"Mayor",IF(J116='Tabla Impacto corrupción '!$B$7,"Catastrófico")))</f>
        <v>0</v>
      </c>
      <c r="M116" s="297">
        <f>IF(L116="","",IF(L116="Leve",0.2,IF(L116="Menor",0.4,IF(L116="Moderado",0.6,IF(L116="Mayor",0.8,IF(L116="Catastrófico",1,))))))</f>
        <v>0</v>
      </c>
      <c r="N116" s="298" t="str">
        <f>IF(OR(AND(H116="Muy Baja",L116="Leve"),AND(H116="Muy Baja",L116="Menor"),AND(H116="Baja",L116="Leve")),"Bajo",IF(OR(AND(H116="Muy baja",L116="Moderado"),AND(H116="Baja",L116="Menor"),AND(H116="Baja",L116="Moderado"),AND(H116="Media",L116="Leve"),AND(H116="Media",L116="Menor"),AND(H116="Media",L116="Moderado"),AND(H116="Alta",L116="Leve"),AND(H116="Alta",L116="Menor")),"Moderado",IF(OR(AND(H116="Muy Baja",L116="Mayor"),AND(H116="Baja",L116="Mayor"),AND(H116="Media",L116="Mayor"),AND(H116="Alta",L116="Moderado"),AND(H116="Alta",L116="Mayor"),AND(H116="Muy Alta",L116="Leve"),AND(H116="Muy Alta",L116="Menor"),AND(H116="Muy Alta",L116="Moderado"),AND(H116="Muy Alta",L116="Mayor")),"Alto",IF(OR(AND(H116="Muy Baja",L116="Catastrófico"),AND(H116="Baja",L116="Catastrófico"),AND(H116="Media",L116="Catastrófico"),AND(H116="Alta",L116="Catastrófico"),AND(H116="Muy Alta",L116="Catastrófico")),"Extremo",""))))</f>
        <v/>
      </c>
      <c r="O116" s="128">
        <v>1</v>
      </c>
      <c r="P116" s="129"/>
      <c r="Q116" s="129"/>
      <c r="R116" s="128" t="str">
        <f t="shared" si="13"/>
        <v/>
      </c>
      <c r="S116" s="130"/>
      <c r="T116" s="130"/>
      <c r="U116" s="131" t="str">
        <f t="shared" si="25"/>
        <v/>
      </c>
      <c r="V116" s="130"/>
      <c r="W116" s="130"/>
      <c r="X116" s="130"/>
      <c r="Y116" s="132" t="str">
        <f>IFERROR(IF(R116="Probabilidad",(I116-(+I116*U116)),IF(R116="Impacto",I116,"")),"")</f>
        <v/>
      </c>
      <c r="Z116" s="133" t="str">
        <f t="shared" si="15"/>
        <v/>
      </c>
      <c r="AA116" s="131" t="str">
        <f t="shared" si="16"/>
        <v/>
      </c>
      <c r="AB116" s="133" t="str">
        <f t="shared" si="17"/>
        <v/>
      </c>
      <c r="AC116" s="131" t="str">
        <f>IFERROR(IF(R116="Impacto",(M116-(+M116*U116)),IF(R116="Probabilidad",M116,"")),"")</f>
        <v/>
      </c>
      <c r="AD116" s="134" t="str">
        <f t="shared" si="18"/>
        <v/>
      </c>
      <c r="AE116" s="130"/>
      <c r="AF116" s="130"/>
      <c r="AG116" s="129"/>
      <c r="AH116" s="135"/>
      <c r="AI116" s="135"/>
      <c r="AJ116" s="136"/>
      <c r="AK116" s="128"/>
      <c r="AL116" s="27"/>
      <c r="AM116" s="27"/>
      <c r="AN116" s="137"/>
      <c r="AO116" s="137"/>
      <c r="AP116" s="137"/>
      <c r="AQ116" s="137"/>
      <c r="AR116" s="137"/>
      <c r="AS116" s="137"/>
      <c r="AT116" s="137"/>
      <c r="AU116" s="137"/>
      <c r="AV116" s="137"/>
      <c r="AW116" s="99"/>
      <c r="AX116" s="19"/>
      <c r="AY116" s="19"/>
      <c r="AZ116" s="19"/>
      <c r="BA116" s="19"/>
      <c r="BB116" s="19"/>
      <c r="BC116" s="19"/>
      <c r="BD116" s="19"/>
      <c r="BE116" s="19"/>
      <c r="BF116" s="19"/>
      <c r="BG116" s="19"/>
      <c r="BH116" s="19"/>
      <c r="BI116" s="19"/>
      <c r="BJ116" s="19"/>
      <c r="BK116" s="19"/>
      <c r="BL116" s="19"/>
      <c r="BM116" s="19"/>
      <c r="BN116" s="19"/>
      <c r="BO116" s="19"/>
      <c r="BP116" s="19"/>
    </row>
    <row r="117" spans="1:68" ht="39" customHeight="1" x14ac:dyDescent="0.35">
      <c r="A117" s="300"/>
      <c r="B117" s="295"/>
      <c r="C117" s="295"/>
      <c r="D117" s="295"/>
      <c r="E117" s="295"/>
      <c r="F117" s="295"/>
      <c r="G117" s="295"/>
      <c r="H117" s="295"/>
      <c r="I117" s="295"/>
      <c r="J117" s="295"/>
      <c r="K117" s="295"/>
      <c r="L117" s="295"/>
      <c r="M117" s="295"/>
      <c r="N117" s="295"/>
      <c r="O117" s="114">
        <v>2</v>
      </c>
      <c r="P117" s="115"/>
      <c r="Q117" s="115"/>
      <c r="R117" s="114" t="str">
        <f t="shared" si="13"/>
        <v/>
      </c>
      <c r="S117" s="116"/>
      <c r="T117" s="116"/>
      <c r="U117" s="117" t="str">
        <f t="shared" si="25"/>
        <v/>
      </c>
      <c r="V117" s="116"/>
      <c r="W117" s="116"/>
      <c r="X117" s="116"/>
      <c r="Y117" s="118" t="str">
        <f>IFERROR(IF(AND(R116="Probabilidad",R117="Probabilidad"),(AA116-(+AA116*U117)),IF(R117="Probabilidad",(I116-(+I116*U117)),IF(R117="Impacto",AA116,""))),"")</f>
        <v/>
      </c>
      <c r="Z117" s="119" t="str">
        <f t="shared" si="15"/>
        <v/>
      </c>
      <c r="AA117" s="117" t="str">
        <f t="shared" si="16"/>
        <v/>
      </c>
      <c r="AB117" s="119" t="str">
        <f t="shared" si="17"/>
        <v/>
      </c>
      <c r="AC117" s="117" t="str">
        <f>IFERROR(IF(AND(R116="Impacto",R117="Impacto"),(AC116-(+AC116*U117)),IF(R117="Impacto",($M$116-(+$M$116*U117)),IF(R117="Probabilidad",AC116,""))),"")</f>
        <v/>
      </c>
      <c r="AD117" s="120" t="str">
        <f t="shared" si="18"/>
        <v/>
      </c>
      <c r="AE117" s="116"/>
      <c r="AF117" s="116"/>
      <c r="AG117" s="115"/>
      <c r="AH117" s="122"/>
      <c r="AI117" s="122"/>
      <c r="AJ117" s="95"/>
      <c r="AK117" s="114"/>
      <c r="AL117" s="44"/>
      <c r="AM117" s="44"/>
      <c r="AN117" s="90"/>
      <c r="AO117" s="90"/>
      <c r="AP117" s="90"/>
      <c r="AQ117" s="90"/>
      <c r="AR117" s="90"/>
      <c r="AS117" s="90"/>
      <c r="AT117" s="90"/>
      <c r="AU117" s="90"/>
      <c r="AV117" s="90"/>
      <c r="AW117" s="92"/>
      <c r="AX117" s="19"/>
      <c r="AY117" s="19"/>
      <c r="AZ117" s="19"/>
      <c r="BA117" s="19"/>
      <c r="BB117" s="19"/>
      <c r="BC117" s="19"/>
      <c r="BD117" s="19"/>
      <c r="BE117" s="19"/>
      <c r="BF117" s="19"/>
      <c r="BG117" s="19"/>
      <c r="BH117" s="19"/>
      <c r="BI117" s="19"/>
      <c r="BJ117" s="19"/>
      <c r="BK117" s="19"/>
      <c r="BL117" s="19"/>
      <c r="BM117" s="19"/>
      <c r="BN117" s="19"/>
      <c r="BO117" s="19"/>
      <c r="BP117" s="19"/>
    </row>
    <row r="118" spans="1:68" ht="39" customHeight="1" x14ac:dyDescent="0.35">
      <c r="A118" s="300"/>
      <c r="B118" s="295"/>
      <c r="C118" s="295"/>
      <c r="D118" s="295"/>
      <c r="E118" s="295"/>
      <c r="F118" s="295"/>
      <c r="G118" s="295"/>
      <c r="H118" s="295"/>
      <c r="I118" s="295"/>
      <c r="J118" s="295"/>
      <c r="K118" s="295"/>
      <c r="L118" s="295"/>
      <c r="M118" s="295"/>
      <c r="N118" s="295"/>
      <c r="O118" s="114">
        <v>3</v>
      </c>
      <c r="P118" s="115"/>
      <c r="Q118" s="115"/>
      <c r="R118" s="114" t="str">
        <f t="shared" si="13"/>
        <v/>
      </c>
      <c r="S118" s="116"/>
      <c r="T118" s="116"/>
      <c r="U118" s="117" t="str">
        <f t="shared" si="25"/>
        <v/>
      </c>
      <c r="V118" s="116"/>
      <c r="W118" s="116"/>
      <c r="X118" s="116"/>
      <c r="Y118" s="118" t="str">
        <f t="shared" ref="Y118:Y125" si="36">IFERROR(IF(AND(R117="Probabilidad",R118="Probabilidad"),(AA117-(+AA117*U118)),IF(AND(R117="Impacto",R118="Probabilidad"),(AA116-(+AA116*U118)),IF(R118="Impacto",AA117,""))),"")</f>
        <v/>
      </c>
      <c r="Z118" s="119" t="str">
        <f t="shared" si="15"/>
        <v/>
      </c>
      <c r="AA118" s="117" t="str">
        <f t="shared" si="16"/>
        <v/>
      </c>
      <c r="AB118" s="119" t="str">
        <f t="shared" si="17"/>
        <v/>
      </c>
      <c r="AC118" s="117" t="str">
        <f t="shared" ref="AC118:AC125" si="37">IFERROR(IF(AND(R117="Impacto",R118="Impacto"),(AC117-(+AC117*U118)),IF(AND(R117="Probabilidad",R118="Impacto"),(AC116-(+AC116*U118)),IF(R118="Probabilidad",AC117,""))),"")</f>
        <v/>
      </c>
      <c r="AD118" s="120" t="str">
        <f t="shared" si="18"/>
        <v/>
      </c>
      <c r="AE118" s="116"/>
      <c r="AF118" s="116"/>
      <c r="AG118" s="115"/>
      <c r="AH118" s="122"/>
      <c r="AI118" s="122"/>
      <c r="AJ118" s="95"/>
      <c r="AK118" s="114"/>
      <c r="AL118" s="44"/>
      <c r="AM118" s="44"/>
      <c r="AN118" s="90"/>
      <c r="AO118" s="90"/>
      <c r="AP118" s="90"/>
      <c r="AQ118" s="90"/>
      <c r="AR118" s="90"/>
      <c r="AS118" s="90"/>
      <c r="AT118" s="90"/>
      <c r="AU118" s="90"/>
      <c r="AV118" s="90"/>
      <c r="AW118" s="92"/>
      <c r="AX118" s="19"/>
      <c r="AY118" s="19"/>
      <c r="AZ118" s="19"/>
      <c r="BA118" s="19"/>
      <c r="BB118" s="19"/>
      <c r="BC118" s="19"/>
      <c r="BD118" s="19"/>
      <c r="BE118" s="19"/>
      <c r="BF118" s="19"/>
      <c r="BG118" s="19"/>
      <c r="BH118" s="19"/>
      <c r="BI118" s="19"/>
      <c r="BJ118" s="19"/>
      <c r="BK118" s="19"/>
      <c r="BL118" s="19"/>
      <c r="BM118" s="19"/>
      <c r="BN118" s="19"/>
      <c r="BO118" s="19"/>
      <c r="BP118" s="19"/>
    </row>
    <row r="119" spans="1:68" ht="39" customHeight="1" x14ac:dyDescent="0.35">
      <c r="A119" s="300"/>
      <c r="B119" s="295"/>
      <c r="C119" s="295"/>
      <c r="D119" s="295"/>
      <c r="E119" s="295"/>
      <c r="F119" s="295"/>
      <c r="G119" s="295"/>
      <c r="H119" s="295"/>
      <c r="I119" s="295"/>
      <c r="J119" s="295"/>
      <c r="K119" s="295"/>
      <c r="L119" s="295"/>
      <c r="M119" s="295"/>
      <c r="N119" s="295"/>
      <c r="O119" s="114">
        <v>4</v>
      </c>
      <c r="P119" s="115"/>
      <c r="Q119" s="115"/>
      <c r="R119" s="114" t="str">
        <f t="shared" si="13"/>
        <v/>
      </c>
      <c r="S119" s="116"/>
      <c r="T119" s="116"/>
      <c r="U119" s="117" t="str">
        <f t="shared" si="25"/>
        <v/>
      </c>
      <c r="V119" s="116"/>
      <c r="W119" s="116"/>
      <c r="X119" s="116"/>
      <c r="Y119" s="118" t="str">
        <f t="shared" si="36"/>
        <v/>
      </c>
      <c r="Z119" s="119" t="str">
        <f t="shared" si="15"/>
        <v/>
      </c>
      <c r="AA119" s="117" t="str">
        <f t="shared" si="16"/>
        <v/>
      </c>
      <c r="AB119" s="119" t="str">
        <f t="shared" si="17"/>
        <v/>
      </c>
      <c r="AC119" s="117" t="str">
        <f t="shared" si="37"/>
        <v/>
      </c>
      <c r="AD119" s="120" t="str">
        <f t="shared" si="18"/>
        <v/>
      </c>
      <c r="AE119" s="116"/>
      <c r="AF119" s="116"/>
      <c r="AG119" s="115"/>
      <c r="AH119" s="122"/>
      <c r="AI119" s="122"/>
      <c r="AJ119" s="95"/>
      <c r="AK119" s="114"/>
      <c r="AL119" s="44"/>
      <c r="AM119" s="44"/>
      <c r="AN119" s="90"/>
      <c r="AO119" s="90"/>
      <c r="AP119" s="90"/>
      <c r="AQ119" s="90"/>
      <c r="AR119" s="90"/>
      <c r="AS119" s="90"/>
      <c r="AT119" s="90"/>
      <c r="AU119" s="90"/>
      <c r="AV119" s="90"/>
      <c r="AW119" s="92"/>
      <c r="AX119" s="19"/>
      <c r="AY119" s="19"/>
      <c r="AZ119" s="19"/>
      <c r="BA119" s="19"/>
      <c r="BB119" s="19"/>
      <c r="BC119" s="19"/>
      <c r="BD119" s="19"/>
      <c r="BE119" s="19"/>
      <c r="BF119" s="19"/>
      <c r="BG119" s="19"/>
      <c r="BH119" s="19"/>
      <c r="BI119" s="19"/>
      <c r="BJ119" s="19"/>
      <c r="BK119" s="19"/>
      <c r="BL119" s="19"/>
      <c r="BM119" s="19"/>
      <c r="BN119" s="19"/>
      <c r="BO119" s="19"/>
      <c r="BP119" s="19"/>
    </row>
    <row r="120" spans="1:68" ht="39" customHeight="1" x14ac:dyDescent="0.35">
      <c r="A120" s="300"/>
      <c r="B120" s="295"/>
      <c r="C120" s="295"/>
      <c r="D120" s="295"/>
      <c r="E120" s="295"/>
      <c r="F120" s="295"/>
      <c r="G120" s="295"/>
      <c r="H120" s="295"/>
      <c r="I120" s="295"/>
      <c r="J120" s="295"/>
      <c r="K120" s="295"/>
      <c r="L120" s="295"/>
      <c r="M120" s="295"/>
      <c r="N120" s="295"/>
      <c r="O120" s="114">
        <v>5</v>
      </c>
      <c r="P120" s="115"/>
      <c r="Q120" s="115"/>
      <c r="R120" s="114" t="str">
        <f t="shared" si="13"/>
        <v/>
      </c>
      <c r="S120" s="116"/>
      <c r="T120" s="116"/>
      <c r="U120" s="117" t="str">
        <f t="shared" si="25"/>
        <v/>
      </c>
      <c r="V120" s="116"/>
      <c r="W120" s="116"/>
      <c r="X120" s="116"/>
      <c r="Y120" s="118" t="str">
        <f t="shared" si="36"/>
        <v/>
      </c>
      <c r="Z120" s="119" t="str">
        <f t="shared" si="15"/>
        <v/>
      </c>
      <c r="AA120" s="117" t="str">
        <f t="shared" si="16"/>
        <v/>
      </c>
      <c r="AB120" s="119" t="str">
        <f t="shared" si="17"/>
        <v/>
      </c>
      <c r="AC120" s="117" t="str">
        <f t="shared" si="37"/>
        <v/>
      </c>
      <c r="AD120" s="120" t="str">
        <f t="shared" si="18"/>
        <v/>
      </c>
      <c r="AE120" s="116"/>
      <c r="AF120" s="116"/>
      <c r="AG120" s="115"/>
      <c r="AH120" s="122"/>
      <c r="AI120" s="122"/>
      <c r="AJ120" s="95"/>
      <c r="AK120" s="114"/>
      <c r="AL120" s="44"/>
      <c r="AM120" s="44"/>
      <c r="AN120" s="90"/>
      <c r="AO120" s="90"/>
      <c r="AP120" s="90"/>
      <c r="AQ120" s="90"/>
      <c r="AR120" s="90"/>
      <c r="AS120" s="90"/>
      <c r="AT120" s="90"/>
      <c r="AU120" s="90"/>
      <c r="AV120" s="90"/>
      <c r="AW120" s="92"/>
      <c r="AX120" s="19"/>
      <c r="AY120" s="19"/>
      <c r="AZ120" s="19"/>
      <c r="BA120" s="19"/>
      <c r="BB120" s="19"/>
      <c r="BC120" s="19"/>
      <c r="BD120" s="19"/>
      <c r="BE120" s="19"/>
      <c r="BF120" s="19"/>
      <c r="BG120" s="19"/>
      <c r="BH120" s="19"/>
      <c r="BI120" s="19"/>
      <c r="BJ120" s="19"/>
      <c r="BK120" s="19"/>
      <c r="BL120" s="19"/>
      <c r="BM120" s="19"/>
      <c r="BN120" s="19"/>
      <c r="BO120" s="19"/>
      <c r="BP120" s="19"/>
    </row>
    <row r="121" spans="1:68" ht="39" customHeight="1" x14ac:dyDescent="0.35">
      <c r="A121" s="300"/>
      <c r="B121" s="295"/>
      <c r="C121" s="295"/>
      <c r="D121" s="295"/>
      <c r="E121" s="295"/>
      <c r="F121" s="295"/>
      <c r="G121" s="295"/>
      <c r="H121" s="295"/>
      <c r="I121" s="295"/>
      <c r="J121" s="295"/>
      <c r="K121" s="295"/>
      <c r="L121" s="295"/>
      <c r="M121" s="295"/>
      <c r="N121" s="295"/>
      <c r="O121" s="114">
        <v>6</v>
      </c>
      <c r="P121" s="115"/>
      <c r="Q121" s="115"/>
      <c r="R121" s="114" t="str">
        <f t="shared" si="13"/>
        <v/>
      </c>
      <c r="S121" s="116"/>
      <c r="T121" s="116"/>
      <c r="U121" s="117" t="str">
        <f t="shared" si="25"/>
        <v/>
      </c>
      <c r="V121" s="116"/>
      <c r="W121" s="116"/>
      <c r="X121" s="116"/>
      <c r="Y121" s="118" t="str">
        <f t="shared" si="36"/>
        <v/>
      </c>
      <c r="Z121" s="119" t="str">
        <f t="shared" si="15"/>
        <v/>
      </c>
      <c r="AA121" s="117" t="str">
        <f t="shared" si="16"/>
        <v/>
      </c>
      <c r="AB121" s="119" t="str">
        <f t="shared" si="17"/>
        <v/>
      </c>
      <c r="AC121" s="117" t="str">
        <f t="shared" si="37"/>
        <v/>
      </c>
      <c r="AD121" s="120" t="str">
        <f t="shared" si="18"/>
        <v/>
      </c>
      <c r="AE121" s="116"/>
      <c r="AF121" s="116"/>
      <c r="AG121" s="115"/>
      <c r="AH121" s="122"/>
      <c r="AI121" s="122"/>
      <c r="AJ121" s="95"/>
      <c r="AK121" s="114"/>
      <c r="AL121" s="44"/>
      <c r="AM121" s="44"/>
      <c r="AN121" s="90"/>
      <c r="AO121" s="90"/>
      <c r="AP121" s="90"/>
      <c r="AQ121" s="90"/>
      <c r="AR121" s="90"/>
      <c r="AS121" s="90"/>
      <c r="AT121" s="90"/>
      <c r="AU121" s="90"/>
      <c r="AV121" s="90"/>
      <c r="AW121" s="92"/>
      <c r="AX121" s="19"/>
      <c r="AY121" s="19"/>
      <c r="AZ121" s="19"/>
      <c r="BA121" s="19"/>
      <c r="BB121" s="19"/>
      <c r="BC121" s="19"/>
      <c r="BD121" s="19"/>
      <c r="BE121" s="19"/>
      <c r="BF121" s="19"/>
      <c r="BG121" s="19"/>
      <c r="BH121" s="19"/>
      <c r="BI121" s="19"/>
      <c r="BJ121" s="19"/>
      <c r="BK121" s="19"/>
      <c r="BL121" s="19"/>
      <c r="BM121" s="19"/>
      <c r="BN121" s="19"/>
      <c r="BO121" s="19"/>
      <c r="BP121" s="19"/>
    </row>
    <row r="122" spans="1:68" ht="39" customHeight="1" x14ac:dyDescent="0.35">
      <c r="A122" s="300"/>
      <c r="B122" s="295"/>
      <c r="C122" s="295"/>
      <c r="D122" s="295"/>
      <c r="E122" s="295"/>
      <c r="F122" s="295"/>
      <c r="G122" s="295"/>
      <c r="H122" s="295"/>
      <c r="I122" s="295"/>
      <c r="J122" s="295"/>
      <c r="K122" s="295"/>
      <c r="L122" s="295"/>
      <c r="M122" s="295"/>
      <c r="N122" s="295"/>
      <c r="O122" s="114">
        <v>7</v>
      </c>
      <c r="P122" s="115"/>
      <c r="Q122" s="115"/>
      <c r="R122" s="114" t="str">
        <f t="shared" si="13"/>
        <v/>
      </c>
      <c r="S122" s="116"/>
      <c r="T122" s="116"/>
      <c r="U122" s="117" t="str">
        <f t="shared" si="25"/>
        <v/>
      </c>
      <c r="V122" s="116"/>
      <c r="W122" s="116"/>
      <c r="X122" s="116"/>
      <c r="Y122" s="118" t="str">
        <f t="shared" si="36"/>
        <v/>
      </c>
      <c r="Z122" s="119" t="str">
        <f t="shared" si="15"/>
        <v/>
      </c>
      <c r="AA122" s="117" t="str">
        <f t="shared" si="16"/>
        <v/>
      </c>
      <c r="AB122" s="119" t="str">
        <f t="shared" si="17"/>
        <v/>
      </c>
      <c r="AC122" s="117" t="str">
        <f t="shared" si="37"/>
        <v/>
      </c>
      <c r="AD122" s="120" t="str">
        <f t="shared" si="18"/>
        <v/>
      </c>
      <c r="AE122" s="116"/>
      <c r="AF122" s="116"/>
      <c r="AG122" s="115"/>
      <c r="AH122" s="122"/>
      <c r="AI122" s="122"/>
      <c r="AJ122" s="95"/>
      <c r="AK122" s="114"/>
      <c r="AL122" s="44"/>
      <c r="AM122" s="44"/>
      <c r="AN122" s="90"/>
      <c r="AO122" s="90"/>
      <c r="AP122" s="90"/>
      <c r="AQ122" s="90"/>
      <c r="AR122" s="90"/>
      <c r="AS122" s="90"/>
      <c r="AT122" s="90"/>
      <c r="AU122" s="90"/>
      <c r="AV122" s="90"/>
      <c r="AW122" s="92"/>
      <c r="AX122" s="19"/>
      <c r="AY122" s="19"/>
      <c r="AZ122" s="19"/>
      <c r="BA122" s="19"/>
      <c r="BB122" s="19"/>
      <c r="BC122" s="19"/>
      <c r="BD122" s="19"/>
      <c r="BE122" s="19"/>
      <c r="BF122" s="19"/>
      <c r="BG122" s="19"/>
      <c r="BH122" s="19"/>
      <c r="BI122" s="19"/>
      <c r="BJ122" s="19"/>
      <c r="BK122" s="19"/>
      <c r="BL122" s="19"/>
      <c r="BM122" s="19"/>
      <c r="BN122" s="19"/>
      <c r="BO122" s="19"/>
      <c r="BP122" s="19"/>
    </row>
    <row r="123" spans="1:68" ht="39" customHeight="1" x14ac:dyDescent="0.35">
      <c r="A123" s="300"/>
      <c r="B123" s="295"/>
      <c r="C123" s="295"/>
      <c r="D123" s="295"/>
      <c r="E123" s="295"/>
      <c r="F123" s="295"/>
      <c r="G123" s="295"/>
      <c r="H123" s="295"/>
      <c r="I123" s="295"/>
      <c r="J123" s="295"/>
      <c r="K123" s="295"/>
      <c r="L123" s="295"/>
      <c r="M123" s="295"/>
      <c r="N123" s="295"/>
      <c r="O123" s="114">
        <v>8</v>
      </c>
      <c r="P123" s="115"/>
      <c r="Q123" s="115"/>
      <c r="R123" s="114" t="str">
        <f t="shared" si="13"/>
        <v/>
      </c>
      <c r="S123" s="116"/>
      <c r="T123" s="116"/>
      <c r="U123" s="117" t="str">
        <f t="shared" si="25"/>
        <v/>
      </c>
      <c r="V123" s="116"/>
      <c r="W123" s="116"/>
      <c r="X123" s="116"/>
      <c r="Y123" s="118" t="str">
        <f t="shared" si="36"/>
        <v/>
      </c>
      <c r="Z123" s="119" t="str">
        <f t="shared" si="15"/>
        <v/>
      </c>
      <c r="AA123" s="117" t="str">
        <f t="shared" si="16"/>
        <v/>
      </c>
      <c r="AB123" s="119" t="str">
        <f t="shared" si="17"/>
        <v/>
      </c>
      <c r="AC123" s="117" t="str">
        <f t="shared" si="37"/>
        <v/>
      </c>
      <c r="AD123" s="120" t="str">
        <f t="shared" si="18"/>
        <v/>
      </c>
      <c r="AE123" s="116"/>
      <c r="AF123" s="116"/>
      <c r="AG123" s="115"/>
      <c r="AH123" s="122"/>
      <c r="AI123" s="122"/>
      <c r="AJ123" s="95"/>
      <c r="AK123" s="114"/>
      <c r="AL123" s="44"/>
      <c r="AM123" s="44"/>
      <c r="AN123" s="90"/>
      <c r="AO123" s="90"/>
      <c r="AP123" s="90"/>
      <c r="AQ123" s="90"/>
      <c r="AR123" s="90"/>
      <c r="AS123" s="90"/>
      <c r="AT123" s="90"/>
      <c r="AU123" s="90"/>
      <c r="AV123" s="90"/>
      <c r="AW123" s="92"/>
      <c r="AX123" s="19"/>
      <c r="AY123" s="19"/>
      <c r="AZ123" s="19"/>
      <c r="BA123" s="19"/>
      <c r="BB123" s="19"/>
      <c r="BC123" s="19"/>
      <c r="BD123" s="19"/>
      <c r="BE123" s="19"/>
      <c r="BF123" s="19"/>
      <c r="BG123" s="19"/>
      <c r="BH123" s="19"/>
      <c r="BI123" s="19"/>
      <c r="BJ123" s="19"/>
      <c r="BK123" s="19"/>
      <c r="BL123" s="19"/>
      <c r="BM123" s="19"/>
      <c r="BN123" s="19"/>
      <c r="BO123" s="19"/>
      <c r="BP123" s="19"/>
    </row>
    <row r="124" spans="1:68" ht="39" customHeight="1" x14ac:dyDescent="0.35">
      <c r="A124" s="300"/>
      <c r="B124" s="295"/>
      <c r="C124" s="295"/>
      <c r="D124" s="295"/>
      <c r="E124" s="295"/>
      <c r="F124" s="295"/>
      <c r="G124" s="295"/>
      <c r="H124" s="295"/>
      <c r="I124" s="295"/>
      <c r="J124" s="295"/>
      <c r="K124" s="295"/>
      <c r="L124" s="295"/>
      <c r="M124" s="295"/>
      <c r="N124" s="295"/>
      <c r="O124" s="114">
        <v>9</v>
      </c>
      <c r="P124" s="115"/>
      <c r="Q124" s="115"/>
      <c r="R124" s="114" t="str">
        <f t="shared" si="13"/>
        <v/>
      </c>
      <c r="S124" s="116"/>
      <c r="T124" s="116"/>
      <c r="U124" s="117" t="str">
        <f t="shared" si="25"/>
        <v/>
      </c>
      <c r="V124" s="116"/>
      <c r="W124" s="116"/>
      <c r="X124" s="116"/>
      <c r="Y124" s="118" t="str">
        <f t="shared" si="36"/>
        <v/>
      </c>
      <c r="Z124" s="119" t="str">
        <f t="shared" si="15"/>
        <v/>
      </c>
      <c r="AA124" s="117" t="str">
        <f t="shared" si="16"/>
        <v/>
      </c>
      <c r="AB124" s="119" t="str">
        <f t="shared" si="17"/>
        <v/>
      </c>
      <c r="AC124" s="117" t="str">
        <f t="shared" si="37"/>
        <v/>
      </c>
      <c r="AD124" s="120" t="str">
        <f t="shared" si="18"/>
        <v/>
      </c>
      <c r="AE124" s="116"/>
      <c r="AF124" s="116"/>
      <c r="AG124" s="115"/>
      <c r="AH124" s="122"/>
      <c r="AI124" s="122"/>
      <c r="AJ124" s="95"/>
      <c r="AK124" s="114"/>
      <c r="AL124" s="44"/>
      <c r="AM124" s="44"/>
      <c r="AN124" s="90"/>
      <c r="AO124" s="90"/>
      <c r="AP124" s="90"/>
      <c r="AQ124" s="90"/>
      <c r="AR124" s="90"/>
      <c r="AS124" s="90"/>
      <c r="AT124" s="90"/>
      <c r="AU124" s="90"/>
      <c r="AV124" s="90"/>
      <c r="AW124" s="92"/>
      <c r="AX124" s="19"/>
      <c r="AY124" s="19"/>
      <c r="AZ124" s="19"/>
      <c r="BA124" s="19"/>
      <c r="BB124" s="19"/>
      <c r="BC124" s="19"/>
      <c r="BD124" s="19"/>
      <c r="BE124" s="19"/>
      <c r="BF124" s="19"/>
      <c r="BG124" s="19"/>
      <c r="BH124" s="19"/>
      <c r="BI124" s="19"/>
      <c r="BJ124" s="19"/>
      <c r="BK124" s="19"/>
      <c r="BL124" s="19"/>
      <c r="BM124" s="19"/>
      <c r="BN124" s="19"/>
      <c r="BO124" s="19"/>
      <c r="BP124" s="19"/>
    </row>
    <row r="125" spans="1:68" ht="39" customHeight="1" x14ac:dyDescent="0.35">
      <c r="A125" s="301"/>
      <c r="B125" s="296"/>
      <c r="C125" s="296"/>
      <c r="D125" s="296"/>
      <c r="E125" s="296"/>
      <c r="F125" s="296"/>
      <c r="G125" s="296"/>
      <c r="H125" s="296"/>
      <c r="I125" s="296"/>
      <c r="J125" s="296"/>
      <c r="K125" s="296"/>
      <c r="L125" s="296"/>
      <c r="M125" s="296"/>
      <c r="N125" s="296"/>
      <c r="O125" s="123">
        <v>10</v>
      </c>
      <c r="P125" s="124"/>
      <c r="Q125" s="124"/>
      <c r="R125" s="114" t="str">
        <f t="shared" si="13"/>
        <v/>
      </c>
      <c r="S125" s="116"/>
      <c r="T125" s="116"/>
      <c r="U125" s="117" t="str">
        <f t="shared" si="25"/>
        <v/>
      </c>
      <c r="V125" s="116"/>
      <c r="W125" s="116"/>
      <c r="X125" s="116"/>
      <c r="Y125" s="118" t="str">
        <f t="shared" si="36"/>
        <v/>
      </c>
      <c r="Z125" s="119" t="str">
        <f t="shared" si="15"/>
        <v/>
      </c>
      <c r="AA125" s="117" t="str">
        <f t="shared" si="16"/>
        <v/>
      </c>
      <c r="AB125" s="119" t="str">
        <f t="shared" si="17"/>
        <v/>
      </c>
      <c r="AC125" s="117" t="str">
        <f t="shared" si="37"/>
        <v/>
      </c>
      <c r="AD125" s="120" t="str">
        <f t="shared" si="18"/>
        <v/>
      </c>
      <c r="AE125" s="116"/>
      <c r="AF125" s="125"/>
      <c r="AG125" s="124"/>
      <c r="AH125" s="126"/>
      <c r="AI125" s="126"/>
      <c r="AJ125" s="127"/>
      <c r="AK125" s="123"/>
      <c r="AL125" s="59"/>
      <c r="AM125" s="59"/>
      <c r="AN125" s="93"/>
      <c r="AO125" s="93"/>
      <c r="AP125" s="93"/>
      <c r="AQ125" s="93"/>
      <c r="AR125" s="93"/>
      <c r="AS125" s="93"/>
      <c r="AT125" s="93"/>
      <c r="AU125" s="93"/>
      <c r="AV125" s="93"/>
      <c r="AW125" s="94"/>
      <c r="AX125" s="19"/>
      <c r="AY125" s="19"/>
      <c r="AZ125" s="19"/>
      <c r="BA125" s="19"/>
      <c r="BB125" s="19"/>
      <c r="BC125" s="19"/>
      <c r="BD125" s="19"/>
      <c r="BE125" s="19"/>
      <c r="BF125" s="19"/>
      <c r="BG125" s="19"/>
      <c r="BH125" s="19"/>
      <c r="BI125" s="19"/>
      <c r="BJ125" s="19"/>
      <c r="BK125" s="19"/>
      <c r="BL125" s="19"/>
      <c r="BM125" s="19"/>
      <c r="BN125" s="19"/>
      <c r="BO125" s="19"/>
      <c r="BP125" s="19"/>
    </row>
    <row r="126" spans="1:68" ht="39" customHeight="1" x14ac:dyDescent="0.35">
      <c r="A126" s="299">
        <v>13</v>
      </c>
      <c r="B126" s="304"/>
      <c r="C126" s="302"/>
      <c r="D126" s="302"/>
      <c r="E126" s="302"/>
      <c r="F126" s="302"/>
      <c r="G126" s="303"/>
      <c r="H126" s="294" t="str">
        <f>IF(G126&lt;=0,"",IF(G126&lt;=2,"Muy Baja",IF(G126&lt;=24,"Baja",IF(G126&lt;=500,"Media",IF(G126&lt;=5000,"Alta","Muy Alta")))))</f>
        <v/>
      </c>
      <c r="I126" s="297" t="str">
        <f>IF(H126="","",IF(H126="Muy Baja",0.2,IF(H126="Baja",0.4,IF(H126="Media",0.6,IF(H126="Alta",0.8,IF(H126="Muy Alta",1,))))))</f>
        <v/>
      </c>
      <c r="J126" s="297"/>
      <c r="K126" s="297" t="b">
        <f>IF(J126='Tabla Impacto corrupción '!$B$5,'Tabla Impacto corrupción '!$C$5,IF(J126='Tabla Impacto corrupción '!$B$6,'Tabla Impacto corrupción '!$C$6,IF(J126='Tabla Impacto corrupción '!$B$7,'Tabla Impacto corrupción '!$C$7)))</f>
        <v>0</v>
      </c>
      <c r="L126" s="294" t="b">
        <f>IF(J126='Tabla Impacto corrupción '!$B$5,"Moderado",IF(J126='Tabla Impacto corrupción '!$B$6,"Mayor",IF(J126='Tabla Impacto corrupción '!$B$7,"Catastrófico")))</f>
        <v>0</v>
      </c>
      <c r="M126" s="297">
        <f>IF(L126="","",IF(L126="Leve",0.2,IF(L126="Menor",0.4,IF(L126="Moderado",0.6,IF(L126="Mayor",0.8,IF(L126="Catastrófico",1,))))))</f>
        <v>0</v>
      </c>
      <c r="N126" s="298" t="str">
        <f>IF(OR(AND(H126="Muy Baja",L126="Leve"),AND(H126="Muy Baja",L126="Menor"),AND(H126="Baja",L126="Leve")),"Bajo",IF(OR(AND(H126="Muy baja",L126="Moderado"),AND(H126="Baja",L126="Menor"),AND(H126="Baja",L126="Moderado"),AND(H126="Media",L126="Leve"),AND(H126="Media",L126="Menor"),AND(H126="Media",L126="Moderado"),AND(H126="Alta",L126="Leve"),AND(H126="Alta",L126="Menor")),"Moderado",IF(OR(AND(H126="Muy Baja",L126="Mayor"),AND(H126="Baja",L126="Mayor"),AND(H126="Media",L126="Mayor"),AND(H126="Alta",L126="Moderado"),AND(H126="Alta",L126="Mayor"),AND(H126="Muy Alta",L126="Leve"),AND(H126="Muy Alta",L126="Menor"),AND(H126="Muy Alta",L126="Moderado"),AND(H126="Muy Alta",L126="Mayor")),"Alto",IF(OR(AND(H126="Muy Baja",L126="Catastrófico"),AND(H126="Baja",L126="Catastrófico"),AND(H126="Media",L126="Catastrófico"),AND(H126="Alta",L126="Catastrófico"),AND(H126="Muy Alta",L126="Catastrófico")),"Extremo",""))))</f>
        <v/>
      </c>
      <c r="O126" s="128">
        <v>1</v>
      </c>
      <c r="P126" s="129"/>
      <c r="Q126" s="129"/>
      <c r="R126" s="128" t="str">
        <f t="shared" si="13"/>
        <v/>
      </c>
      <c r="S126" s="130"/>
      <c r="T126" s="130"/>
      <c r="U126" s="131" t="str">
        <f t="shared" si="25"/>
        <v/>
      </c>
      <c r="V126" s="130"/>
      <c r="W126" s="130"/>
      <c r="X126" s="130"/>
      <c r="Y126" s="132" t="str">
        <f>IFERROR(IF(R126="Probabilidad",(I126-(+I126*U126)),IF(R126="Impacto",I126,"")),"")</f>
        <v/>
      </c>
      <c r="Z126" s="133" t="str">
        <f t="shared" si="15"/>
        <v/>
      </c>
      <c r="AA126" s="131" t="str">
        <f t="shared" si="16"/>
        <v/>
      </c>
      <c r="AB126" s="133" t="str">
        <f t="shared" si="17"/>
        <v/>
      </c>
      <c r="AC126" s="131" t="str">
        <f>IFERROR(IF(R126="Impacto",(M126-(+M126*U126)),IF(R126="Probabilidad",M126,"")),"")</f>
        <v/>
      </c>
      <c r="AD126" s="134" t="str">
        <f t="shared" si="18"/>
        <v/>
      </c>
      <c r="AE126" s="130"/>
      <c r="AF126" s="130"/>
      <c r="AG126" s="129"/>
      <c r="AH126" s="135"/>
      <c r="AI126" s="135"/>
      <c r="AJ126" s="136"/>
      <c r="AK126" s="128"/>
      <c r="AL126" s="27"/>
      <c r="AM126" s="27"/>
      <c r="AN126" s="137"/>
      <c r="AO126" s="137"/>
      <c r="AP126" s="137"/>
      <c r="AQ126" s="137"/>
      <c r="AR126" s="137"/>
      <c r="AS126" s="137"/>
      <c r="AT126" s="137"/>
      <c r="AU126" s="137"/>
      <c r="AV126" s="137"/>
      <c r="AW126" s="99"/>
      <c r="AX126" s="19"/>
      <c r="AY126" s="19"/>
      <c r="AZ126" s="19"/>
      <c r="BA126" s="19"/>
      <c r="BB126" s="19"/>
      <c r="BC126" s="19"/>
      <c r="BD126" s="19"/>
      <c r="BE126" s="19"/>
      <c r="BF126" s="19"/>
      <c r="BG126" s="19"/>
      <c r="BH126" s="19"/>
      <c r="BI126" s="19"/>
      <c r="BJ126" s="19"/>
      <c r="BK126" s="19"/>
      <c r="BL126" s="19"/>
      <c r="BM126" s="19"/>
      <c r="BN126" s="19"/>
      <c r="BO126" s="19"/>
      <c r="BP126" s="19"/>
    </row>
    <row r="127" spans="1:68" ht="39" customHeight="1" x14ac:dyDescent="0.35">
      <c r="A127" s="300"/>
      <c r="B127" s="295"/>
      <c r="C127" s="295"/>
      <c r="D127" s="295"/>
      <c r="E127" s="295"/>
      <c r="F127" s="295"/>
      <c r="G127" s="295"/>
      <c r="H127" s="295"/>
      <c r="I127" s="295"/>
      <c r="J127" s="295"/>
      <c r="K127" s="295"/>
      <c r="L127" s="295"/>
      <c r="M127" s="295"/>
      <c r="N127" s="295"/>
      <c r="O127" s="114">
        <v>2</v>
      </c>
      <c r="P127" s="115"/>
      <c r="Q127" s="115"/>
      <c r="R127" s="114" t="str">
        <f t="shared" si="13"/>
        <v/>
      </c>
      <c r="S127" s="116"/>
      <c r="T127" s="116"/>
      <c r="U127" s="117" t="str">
        <f t="shared" si="25"/>
        <v/>
      </c>
      <c r="V127" s="116"/>
      <c r="W127" s="116"/>
      <c r="X127" s="116"/>
      <c r="Y127" s="118" t="str">
        <f>IFERROR(IF(AND(R126="Probabilidad",R127="Probabilidad"),(AA126-(+AA126*U127)),IF(R127="Probabilidad",(I126-(+I126*U127)),IF(R127="Impacto",AA126,""))),"")</f>
        <v/>
      </c>
      <c r="Z127" s="119" t="str">
        <f t="shared" si="15"/>
        <v/>
      </c>
      <c r="AA127" s="117" t="str">
        <f t="shared" si="16"/>
        <v/>
      </c>
      <c r="AB127" s="119" t="str">
        <f t="shared" si="17"/>
        <v/>
      </c>
      <c r="AC127" s="117" t="str">
        <f>IFERROR(IF(AND(R126="Impacto",R127="Impacto"),(AC126-(+AC126*U127)),IF(R127="Impacto",($M$126-(+$M$126*U127)),IF(R127="Probabilidad",AC126,""))),"")</f>
        <v/>
      </c>
      <c r="AD127" s="120" t="str">
        <f t="shared" si="18"/>
        <v/>
      </c>
      <c r="AE127" s="116"/>
      <c r="AF127" s="116"/>
      <c r="AG127" s="115"/>
      <c r="AH127" s="122"/>
      <c r="AI127" s="122"/>
      <c r="AJ127" s="95"/>
      <c r="AK127" s="114"/>
      <c r="AL127" s="44"/>
      <c r="AM127" s="44"/>
      <c r="AN127" s="90"/>
      <c r="AO127" s="90"/>
      <c r="AP127" s="90"/>
      <c r="AQ127" s="90"/>
      <c r="AR127" s="90"/>
      <c r="AS127" s="90"/>
      <c r="AT127" s="90"/>
      <c r="AU127" s="90"/>
      <c r="AV127" s="90"/>
      <c r="AW127" s="92"/>
      <c r="AX127" s="19"/>
      <c r="AY127" s="19"/>
      <c r="AZ127" s="19"/>
      <c r="BA127" s="19"/>
      <c r="BB127" s="19"/>
      <c r="BC127" s="19"/>
      <c r="BD127" s="19"/>
      <c r="BE127" s="19"/>
      <c r="BF127" s="19"/>
      <c r="BG127" s="19"/>
      <c r="BH127" s="19"/>
      <c r="BI127" s="19"/>
      <c r="BJ127" s="19"/>
      <c r="BK127" s="19"/>
      <c r="BL127" s="19"/>
      <c r="BM127" s="19"/>
      <c r="BN127" s="19"/>
      <c r="BO127" s="19"/>
      <c r="BP127" s="19"/>
    </row>
    <row r="128" spans="1:68" ht="39" customHeight="1" x14ac:dyDescent="0.35">
      <c r="A128" s="300"/>
      <c r="B128" s="295"/>
      <c r="C128" s="295"/>
      <c r="D128" s="295"/>
      <c r="E128" s="295"/>
      <c r="F128" s="295"/>
      <c r="G128" s="295"/>
      <c r="H128" s="295"/>
      <c r="I128" s="295"/>
      <c r="J128" s="295"/>
      <c r="K128" s="295"/>
      <c r="L128" s="295"/>
      <c r="M128" s="295"/>
      <c r="N128" s="295"/>
      <c r="O128" s="114">
        <v>3</v>
      </c>
      <c r="P128" s="115"/>
      <c r="Q128" s="115"/>
      <c r="R128" s="114" t="str">
        <f t="shared" si="13"/>
        <v/>
      </c>
      <c r="S128" s="116"/>
      <c r="T128" s="116"/>
      <c r="U128" s="117" t="str">
        <f t="shared" si="25"/>
        <v/>
      </c>
      <c r="V128" s="116"/>
      <c r="W128" s="116"/>
      <c r="X128" s="116"/>
      <c r="Y128" s="118" t="str">
        <f t="shared" ref="Y128:Y135" si="38">IFERROR(IF(AND(R127="Probabilidad",R128="Probabilidad"),(AA127-(+AA127*U128)),IF(AND(R127="Impacto",R128="Probabilidad"),(AA126-(+AA126*U128)),IF(R128="Impacto",AA127,""))),"")</f>
        <v/>
      </c>
      <c r="Z128" s="119" t="str">
        <f t="shared" si="15"/>
        <v/>
      </c>
      <c r="AA128" s="117" t="str">
        <f t="shared" si="16"/>
        <v/>
      </c>
      <c r="AB128" s="119" t="str">
        <f t="shared" si="17"/>
        <v/>
      </c>
      <c r="AC128" s="117" t="str">
        <f t="shared" ref="AC128:AC135" si="39">IFERROR(IF(AND(R127="Impacto",R128="Impacto"),(AC127-(+AC127*U128)),IF(AND(R127="Probabilidad",R128="Impacto"),(AC126-(+AC126*U128)),IF(R128="Probabilidad",AC127,""))),"")</f>
        <v/>
      </c>
      <c r="AD128" s="120" t="str">
        <f t="shared" si="18"/>
        <v/>
      </c>
      <c r="AE128" s="116"/>
      <c r="AF128" s="116"/>
      <c r="AG128" s="115"/>
      <c r="AH128" s="122"/>
      <c r="AI128" s="122"/>
      <c r="AJ128" s="95"/>
      <c r="AK128" s="114"/>
      <c r="AL128" s="44"/>
      <c r="AM128" s="44"/>
      <c r="AN128" s="90"/>
      <c r="AO128" s="90"/>
      <c r="AP128" s="90"/>
      <c r="AQ128" s="90"/>
      <c r="AR128" s="90"/>
      <c r="AS128" s="90"/>
      <c r="AT128" s="90"/>
      <c r="AU128" s="90"/>
      <c r="AV128" s="90"/>
      <c r="AW128" s="92"/>
      <c r="AX128" s="19"/>
      <c r="AY128" s="19"/>
      <c r="AZ128" s="19"/>
      <c r="BA128" s="19"/>
      <c r="BB128" s="19"/>
      <c r="BC128" s="19"/>
      <c r="BD128" s="19"/>
      <c r="BE128" s="19"/>
      <c r="BF128" s="19"/>
      <c r="BG128" s="19"/>
      <c r="BH128" s="19"/>
      <c r="BI128" s="19"/>
      <c r="BJ128" s="19"/>
      <c r="BK128" s="19"/>
      <c r="BL128" s="19"/>
      <c r="BM128" s="19"/>
      <c r="BN128" s="19"/>
      <c r="BO128" s="19"/>
      <c r="BP128" s="19"/>
    </row>
    <row r="129" spans="1:68" ht="39" customHeight="1" x14ac:dyDescent="0.35">
      <c r="A129" s="300"/>
      <c r="B129" s="295"/>
      <c r="C129" s="295"/>
      <c r="D129" s="295"/>
      <c r="E129" s="295"/>
      <c r="F129" s="295"/>
      <c r="G129" s="295"/>
      <c r="H129" s="295"/>
      <c r="I129" s="295"/>
      <c r="J129" s="295"/>
      <c r="K129" s="295"/>
      <c r="L129" s="295"/>
      <c r="M129" s="295"/>
      <c r="N129" s="295"/>
      <c r="O129" s="114">
        <v>4</v>
      </c>
      <c r="P129" s="115"/>
      <c r="Q129" s="115"/>
      <c r="R129" s="114" t="str">
        <f t="shared" si="13"/>
        <v/>
      </c>
      <c r="S129" s="116"/>
      <c r="T129" s="116"/>
      <c r="U129" s="117" t="str">
        <f t="shared" si="25"/>
        <v/>
      </c>
      <c r="V129" s="116"/>
      <c r="W129" s="116"/>
      <c r="X129" s="116"/>
      <c r="Y129" s="118" t="str">
        <f t="shared" si="38"/>
        <v/>
      </c>
      <c r="Z129" s="119" t="str">
        <f t="shared" si="15"/>
        <v/>
      </c>
      <c r="AA129" s="117" t="str">
        <f t="shared" si="16"/>
        <v/>
      </c>
      <c r="AB129" s="119" t="str">
        <f t="shared" si="17"/>
        <v/>
      </c>
      <c r="AC129" s="117" t="str">
        <f t="shared" si="39"/>
        <v/>
      </c>
      <c r="AD129" s="120" t="str">
        <f t="shared" si="18"/>
        <v/>
      </c>
      <c r="AE129" s="116"/>
      <c r="AF129" s="116"/>
      <c r="AG129" s="115"/>
      <c r="AH129" s="122"/>
      <c r="AI129" s="122"/>
      <c r="AJ129" s="95"/>
      <c r="AK129" s="114"/>
      <c r="AL129" s="44"/>
      <c r="AM129" s="44"/>
      <c r="AN129" s="90"/>
      <c r="AO129" s="90"/>
      <c r="AP129" s="90"/>
      <c r="AQ129" s="90"/>
      <c r="AR129" s="90"/>
      <c r="AS129" s="90"/>
      <c r="AT129" s="90"/>
      <c r="AU129" s="90"/>
      <c r="AV129" s="90"/>
      <c r="AW129" s="92"/>
      <c r="AX129" s="19"/>
      <c r="AY129" s="19"/>
      <c r="AZ129" s="19"/>
      <c r="BA129" s="19"/>
      <c r="BB129" s="19"/>
      <c r="BC129" s="19"/>
      <c r="BD129" s="19"/>
      <c r="BE129" s="19"/>
      <c r="BF129" s="19"/>
      <c r="BG129" s="19"/>
      <c r="BH129" s="19"/>
      <c r="BI129" s="19"/>
      <c r="BJ129" s="19"/>
      <c r="BK129" s="19"/>
      <c r="BL129" s="19"/>
      <c r="BM129" s="19"/>
      <c r="BN129" s="19"/>
      <c r="BO129" s="19"/>
      <c r="BP129" s="19"/>
    </row>
    <row r="130" spans="1:68" ht="39" customHeight="1" x14ac:dyDescent="0.35">
      <c r="A130" s="300"/>
      <c r="B130" s="295"/>
      <c r="C130" s="295"/>
      <c r="D130" s="295"/>
      <c r="E130" s="295"/>
      <c r="F130" s="295"/>
      <c r="G130" s="295"/>
      <c r="H130" s="295"/>
      <c r="I130" s="295"/>
      <c r="J130" s="295"/>
      <c r="K130" s="295"/>
      <c r="L130" s="295"/>
      <c r="M130" s="295"/>
      <c r="N130" s="295"/>
      <c r="O130" s="114">
        <v>5</v>
      </c>
      <c r="P130" s="115"/>
      <c r="Q130" s="115"/>
      <c r="R130" s="114" t="str">
        <f t="shared" si="13"/>
        <v/>
      </c>
      <c r="S130" s="116"/>
      <c r="T130" s="116"/>
      <c r="U130" s="117" t="str">
        <f t="shared" si="25"/>
        <v/>
      </c>
      <c r="V130" s="116"/>
      <c r="W130" s="116"/>
      <c r="X130" s="116"/>
      <c r="Y130" s="118" t="str">
        <f t="shared" si="38"/>
        <v/>
      </c>
      <c r="Z130" s="119" t="str">
        <f t="shared" si="15"/>
        <v/>
      </c>
      <c r="AA130" s="117" t="str">
        <f t="shared" si="16"/>
        <v/>
      </c>
      <c r="AB130" s="119" t="str">
        <f t="shared" si="17"/>
        <v/>
      </c>
      <c r="AC130" s="117" t="str">
        <f t="shared" si="39"/>
        <v/>
      </c>
      <c r="AD130" s="120" t="str">
        <f t="shared" si="18"/>
        <v/>
      </c>
      <c r="AE130" s="116"/>
      <c r="AF130" s="116"/>
      <c r="AG130" s="115"/>
      <c r="AH130" s="122"/>
      <c r="AI130" s="122"/>
      <c r="AJ130" s="95"/>
      <c r="AK130" s="114"/>
      <c r="AL130" s="44"/>
      <c r="AM130" s="44"/>
      <c r="AN130" s="90"/>
      <c r="AO130" s="90"/>
      <c r="AP130" s="90"/>
      <c r="AQ130" s="90"/>
      <c r="AR130" s="90"/>
      <c r="AS130" s="90"/>
      <c r="AT130" s="90"/>
      <c r="AU130" s="90"/>
      <c r="AV130" s="90"/>
      <c r="AW130" s="92"/>
      <c r="AX130" s="19"/>
      <c r="AY130" s="19"/>
      <c r="AZ130" s="19"/>
      <c r="BA130" s="19"/>
      <c r="BB130" s="19"/>
      <c r="BC130" s="19"/>
      <c r="BD130" s="19"/>
      <c r="BE130" s="19"/>
      <c r="BF130" s="19"/>
      <c r="BG130" s="19"/>
      <c r="BH130" s="19"/>
      <c r="BI130" s="19"/>
      <c r="BJ130" s="19"/>
      <c r="BK130" s="19"/>
      <c r="BL130" s="19"/>
      <c r="BM130" s="19"/>
      <c r="BN130" s="19"/>
      <c r="BO130" s="19"/>
      <c r="BP130" s="19"/>
    </row>
    <row r="131" spans="1:68" ht="39" customHeight="1" x14ac:dyDescent="0.35">
      <c r="A131" s="300"/>
      <c r="B131" s="295"/>
      <c r="C131" s="295"/>
      <c r="D131" s="295"/>
      <c r="E131" s="295"/>
      <c r="F131" s="295"/>
      <c r="G131" s="295"/>
      <c r="H131" s="295"/>
      <c r="I131" s="295"/>
      <c r="J131" s="295"/>
      <c r="K131" s="295"/>
      <c r="L131" s="295"/>
      <c r="M131" s="295"/>
      <c r="N131" s="295"/>
      <c r="O131" s="114">
        <v>6</v>
      </c>
      <c r="P131" s="115"/>
      <c r="Q131" s="115"/>
      <c r="R131" s="114" t="str">
        <f t="shared" si="13"/>
        <v/>
      </c>
      <c r="S131" s="116"/>
      <c r="T131" s="116"/>
      <c r="U131" s="117" t="str">
        <f t="shared" si="25"/>
        <v/>
      </c>
      <c r="V131" s="116"/>
      <c r="W131" s="116"/>
      <c r="X131" s="116"/>
      <c r="Y131" s="118" t="str">
        <f t="shared" si="38"/>
        <v/>
      </c>
      <c r="Z131" s="119" t="str">
        <f t="shared" si="15"/>
        <v/>
      </c>
      <c r="AA131" s="117" t="str">
        <f t="shared" si="16"/>
        <v/>
      </c>
      <c r="AB131" s="119" t="str">
        <f t="shared" si="17"/>
        <v/>
      </c>
      <c r="AC131" s="117" t="str">
        <f t="shared" si="39"/>
        <v/>
      </c>
      <c r="AD131" s="120" t="str">
        <f t="shared" si="18"/>
        <v/>
      </c>
      <c r="AE131" s="116"/>
      <c r="AF131" s="116"/>
      <c r="AG131" s="115"/>
      <c r="AH131" s="122"/>
      <c r="AI131" s="122"/>
      <c r="AJ131" s="95"/>
      <c r="AK131" s="114"/>
      <c r="AL131" s="44"/>
      <c r="AM131" s="44"/>
      <c r="AN131" s="90"/>
      <c r="AO131" s="90"/>
      <c r="AP131" s="90"/>
      <c r="AQ131" s="90"/>
      <c r="AR131" s="90"/>
      <c r="AS131" s="90"/>
      <c r="AT131" s="90"/>
      <c r="AU131" s="90"/>
      <c r="AV131" s="90"/>
      <c r="AW131" s="92"/>
      <c r="AX131" s="19"/>
      <c r="AY131" s="19"/>
      <c r="AZ131" s="19"/>
      <c r="BA131" s="19"/>
      <c r="BB131" s="19"/>
      <c r="BC131" s="19"/>
      <c r="BD131" s="19"/>
      <c r="BE131" s="19"/>
      <c r="BF131" s="19"/>
      <c r="BG131" s="19"/>
      <c r="BH131" s="19"/>
      <c r="BI131" s="19"/>
      <c r="BJ131" s="19"/>
      <c r="BK131" s="19"/>
      <c r="BL131" s="19"/>
      <c r="BM131" s="19"/>
      <c r="BN131" s="19"/>
      <c r="BO131" s="19"/>
      <c r="BP131" s="19"/>
    </row>
    <row r="132" spans="1:68" ht="39" customHeight="1" x14ac:dyDescent="0.35">
      <c r="A132" s="300"/>
      <c r="B132" s="295"/>
      <c r="C132" s="295"/>
      <c r="D132" s="295"/>
      <c r="E132" s="295"/>
      <c r="F132" s="295"/>
      <c r="G132" s="295"/>
      <c r="H132" s="295"/>
      <c r="I132" s="295"/>
      <c r="J132" s="295"/>
      <c r="K132" s="295"/>
      <c r="L132" s="295"/>
      <c r="M132" s="295"/>
      <c r="N132" s="295"/>
      <c r="O132" s="114">
        <v>7</v>
      </c>
      <c r="P132" s="115"/>
      <c r="Q132" s="115"/>
      <c r="R132" s="114" t="str">
        <f t="shared" si="13"/>
        <v/>
      </c>
      <c r="S132" s="116"/>
      <c r="T132" s="116"/>
      <c r="U132" s="117" t="str">
        <f t="shared" si="25"/>
        <v/>
      </c>
      <c r="V132" s="116"/>
      <c r="W132" s="116"/>
      <c r="X132" s="116"/>
      <c r="Y132" s="118" t="str">
        <f t="shared" si="38"/>
        <v/>
      </c>
      <c r="Z132" s="119" t="str">
        <f t="shared" si="15"/>
        <v/>
      </c>
      <c r="AA132" s="117" t="str">
        <f t="shared" si="16"/>
        <v/>
      </c>
      <c r="AB132" s="119" t="str">
        <f t="shared" si="17"/>
        <v/>
      </c>
      <c r="AC132" s="117" t="str">
        <f t="shared" si="39"/>
        <v/>
      </c>
      <c r="AD132" s="120" t="str">
        <f t="shared" si="18"/>
        <v/>
      </c>
      <c r="AE132" s="116"/>
      <c r="AF132" s="116"/>
      <c r="AG132" s="115"/>
      <c r="AH132" s="122"/>
      <c r="AI132" s="122"/>
      <c r="AJ132" s="95"/>
      <c r="AK132" s="114"/>
      <c r="AL132" s="44"/>
      <c r="AM132" s="44"/>
      <c r="AN132" s="90"/>
      <c r="AO132" s="90"/>
      <c r="AP132" s="90"/>
      <c r="AQ132" s="90"/>
      <c r="AR132" s="90"/>
      <c r="AS132" s="90"/>
      <c r="AT132" s="90"/>
      <c r="AU132" s="90"/>
      <c r="AV132" s="90"/>
      <c r="AW132" s="92"/>
      <c r="AX132" s="19"/>
      <c r="AY132" s="19"/>
      <c r="AZ132" s="19"/>
      <c r="BA132" s="19"/>
      <c r="BB132" s="19"/>
      <c r="BC132" s="19"/>
      <c r="BD132" s="19"/>
      <c r="BE132" s="19"/>
      <c r="BF132" s="19"/>
      <c r="BG132" s="19"/>
      <c r="BH132" s="19"/>
      <c r="BI132" s="19"/>
      <c r="BJ132" s="19"/>
      <c r="BK132" s="19"/>
      <c r="BL132" s="19"/>
      <c r="BM132" s="19"/>
      <c r="BN132" s="19"/>
      <c r="BO132" s="19"/>
      <c r="BP132" s="19"/>
    </row>
    <row r="133" spans="1:68" ht="39" customHeight="1" x14ac:dyDescent="0.35">
      <c r="A133" s="300"/>
      <c r="B133" s="295"/>
      <c r="C133" s="295"/>
      <c r="D133" s="295"/>
      <c r="E133" s="295"/>
      <c r="F133" s="295"/>
      <c r="G133" s="295"/>
      <c r="H133" s="295"/>
      <c r="I133" s="295"/>
      <c r="J133" s="295"/>
      <c r="K133" s="295"/>
      <c r="L133" s="295"/>
      <c r="M133" s="295"/>
      <c r="N133" s="295"/>
      <c r="O133" s="114">
        <v>8</v>
      </c>
      <c r="P133" s="115"/>
      <c r="Q133" s="115"/>
      <c r="R133" s="114" t="str">
        <f t="shared" si="13"/>
        <v/>
      </c>
      <c r="S133" s="116"/>
      <c r="T133" s="116"/>
      <c r="U133" s="117" t="str">
        <f t="shared" si="25"/>
        <v/>
      </c>
      <c r="V133" s="116"/>
      <c r="W133" s="116"/>
      <c r="X133" s="116"/>
      <c r="Y133" s="118" t="str">
        <f t="shared" si="38"/>
        <v/>
      </c>
      <c r="Z133" s="119" t="str">
        <f t="shared" si="15"/>
        <v/>
      </c>
      <c r="AA133" s="117" t="str">
        <f t="shared" si="16"/>
        <v/>
      </c>
      <c r="AB133" s="119" t="str">
        <f t="shared" si="17"/>
        <v/>
      </c>
      <c r="AC133" s="117" t="str">
        <f t="shared" si="39"/>
        <v/>
      </c>
      <c r="AD133" s="120" t="str">
        <f t="shared" si="18"/>
        <v/>
      </c>
      <c r="AE133" s="116"/>
      <c r="AF133" s="116"/>
      <c r="AG133" s="115"/>
      <c r="AH133" s="122"/>
      <c r="AI133" s="122"/>
      <c r="AJ133" s="95"/>
      <c r="AK133" s="114"/>
      <c r="AL133" s="44"/>
      <c r="AM133" s="44"/>
      <c r="AN133" s="90"/>
      <c r="AO133" s="90"/>
      <c r="AP133" s="90"/>
      <c r="AQ133" s="90"/>
      <c r="AR133" s="90"/>
      <c r="AS133" s="90"/>
      <c r="AT133" s="90"/>
      <c r="AU133" s="90"/>
      <c r="AV133" s="90"/>
      <c r="AW133" s="92"/>
      <c r="AX133" s="19"/>
      <c r="AY133" s="19"/>
      <c r="AZ133" s="19"/>
      <c r="BA133" s="19"/>
      <c r="BB133" s="19"/>
      <c r="BC133" s="19"/>
      <c r="BD133" s="19"/>
      <c r="BE133" s="19"/>
      <c r="BF133" s="19"/>
      <c r="BG133" s="19"/>
      <c r="BH133" s="19"/>
      <c r="BI133" s="19"/>
      <c r="BJ133" s="19"/>
      <c r="BK133" s="19"/>
      <c r="BL133" s="19"/>
      <c r="BM133" s="19"/>
      <c r="BN133" s="19"/>
      <c r="BO133" s="19"/>
      <c r="BP133" s="19"/>
    </row>
    <row r="134" spans="1:68" ht="39" customHeight="1" x14ac:dyDescent="0.35">
      <c r="A134" s="300"/>
      <c r="B134" s="295"/>
      <c r="C134" s="295"/>
      <c r="D134" s="295"/>
      <c r="E134" s="295"/>
      <c r="F134" s="295"/>
      <c r="G134" s="295"/>
      <c r="H134" s="295"/>
      <c r="I134" s="295"/>
      <c r="J134" s="295"/>
      <c r="K134" s="295"/>
      <c r="L134" s="295"/>
      <c r="M134" s="295"/>
      <c r="N134" s="295"/>
      <c r="O134" s="114">
        <v>9</v>
      </c>
      <c r="P134" s="115"/>
      <c r="Q134" s="115"/>
      <c r="R134" s="114" t="str">
        <f t="shared" si="13"/>
        <v/>
      </c>
      <c r="S134" s="116"/>
      <c r="T134" s="116"/>
      <c r="U134" s="117" t="str">
        <f t="shared" si="25"/>
        <v/>
      </c>
      <c r="V134" s="116"/>
      <c r="W134" s="116"/>
      <c r="X134" s="116"/>
      <c r="Y134" s="118" t="str">
        <f t="shared" si="38"/>
        <v/>
      </c>
      <c r="Z134" s="119" t="str">
        <f t="shared" si="15"/>
        <v/>
      </c>
      <c r="AA134" s="117" t="str">
        <f t="shared" si="16"/>
        <v/>
      </c>
      <c r="AB134" s="119" t="str">
        <f t="shared" si="17"/>
        <v/>
      </c>
      <c r="AC134" s="117" t="str">
        <f t="shared" si="39"/>
        <v/>
      </c>
      <c r="AD134" s="120" t="str">
        <f t="shared" si="18"/>
        <v/>
      </c>
      <c r="AE134" s="116"/>
      <c r="AF134" s="116"/>
      <c r="AG134" s="115"/>
      <c r="AH134" s="122"/>
      <c r="AI134" s="122"/>
      <c r="AJ134" s="95"/>
      <c r="AK134" s="114"/>
      <c r="AL134" s="44"/>
      <c r="AM134" s="44"/>
      <c r="AN134" s="90"/>
      <c r="AO134" s="90"/>
      <c r="AP134" s="90"/>
      <c r="AQ134" s="90"/>
      <c r="AR134" s="90"/>
      <c r="AS134" s="90"/>
      <c r="AT134" s="90"/>
      <c r="AU134" s="90"/>
      <c r="AV134" s="90"/>
      <c r="AW134" s="92"/>
      <c r="AX134" s="19"/>
      <c r="AY134" s="19"/>
      <c r="AZ134" s="19"/>
      <c r="BA134" s="19"/>
      <c r="BB134" s="19"/>
      <c r="BC134" s="19"/>
      <c r="BD134" s="19"/>
      <c r="BE134" s="19"/>
      <c r="BF134" s="19"/>
      <c r="BG134" s="19"/>
      <c r="BH134" s="19"/>
      <c r="BI134" s="19"/>
      <c r="BJ134" s="19"/>
      <c r="BK134" s="19"/>
      <c r="BL134" s="19"/>
      <c r="BM134" s="19"/>
      <c r="BN134" s="19"/>
      <c r="BO134" s="19"/>
      <c r="BP134" s="19"/>
    </row>
    <row r="135" spans="1:68" ht="39" customHeight="1" x14ac:dyDescent="0.35">
      <c r="A135" s="301"/>
      <c r="B135" s="296"/>
      <c r="C135" s="296"/>
      <c r="D135" s="296"/>
      <c r="E135" s="296"/>
      <c r="F135" s="296"/>
      <c r="G135" s="296"/>
      <c r="H135" s="296"/>
      <c r="I135" s="296"/>
      <c r="J135" s="296"/>
      <c r="K135" s="296"/>
      <c r="L135" s="296"/>
      <c r="M135" s="296"/>
      <c r="N135" s="296"/>
      <c r="O135" s="123">
        <v>10</v>
      </c>
      <c r="P135" s="124"/>
      <c r="Q135" s="124"/>
      <c r="R135" s="114" t="str">
        <f t="shared" si="13"/>
        <v/>
      </c>
      <c r="S135" s="116"/>
      <c r="T135" s="116"/>
      <c r="U135" s="117" t="str">
        <f t="shared" si="25"/>
        <v/>
      </c>
      <c r="V135" s="116"/>
      <c r="W135" s="116"/>
      <c r="X135" s="116"/>
      <c r="Y135" s="118" t="str">
        <f t="shared" si="38"/>
        <v/>
      </c>
      <c r="Z135" s="119" t="str">
        <f t="shared" si="15"/>
        <v/>
      </c>
      <c r="AA135" s="117" t="str">
        <f t="shared" si="16"/>
        <v/>
      </c>
      <c r="AB135" s="119" t="str">
        <f t="shared" si="17"/>
        <v/>
      </c>
      <c r="AC135" s="117" t="str">
        <f t="shared" si="39"/>
        <v/>
      </c>
      <c r="AD135" s="120" t="str">
        <f t="shared" si="18"/>
        <v/>
      </c>
      <c r="AE135" s="116"/>
      <c r="AF135" s="125"/>
      <c r="AG135" s="124"/>
      <c r="AH135" s="126"/>
      <c r="AI135" s="126"/>
      <c r="AJ135" s="127"/>
      <c r="AK135" s="123"/>
      <c r="AL135" s="59"/>
      <c r="AM135" s="59"/>
      <c r="AN135" s="93"/>
      <c r="AO135" s="93"/>
      <c r="AP135" s="93"/>
      <c r="AQ135" s="93"/>
      <c r="AR135" s="93"/>
      <c r="AS135" s="93"/>
      <c r="AT135" s="93"/>
      <c r="AU135" s="93"/>
      <c r="AV135" s="93"/>
      <c r="AW135" s="94"/>
      <c r="AX135" s="19"/>
      <c r="AY135" s="19"/>
      <c r="AZ135" s="19"/>
      <c r="BA135" s="19"/>
      <c r="BB135" s="19"/>
      <c r="BC135" s="19"/>
      <c r="BD135" s="19"/>
      <c r="BE135" s="19"/>
      <c r="BF135" s="19"/>
      <c r="BG135" s="19"/>
      <c r="BH135" s="19"/>
      <c r="BI135" s="19"/>
      <c r="BJ135" s="19"/>
      <c r="BK135" s="19"/>
      <c r="BL135" s="19"/>
      <c r="BM135" s="19"/>
      <c r="BN135" s="19"/>
      <c r="BO135" s="19"/>
      <c r="BP135" s="19"/>
    </row>
    <row r="136" spans="1:68" ht="39" customHeight="1" x14ac:dyDescent="0.35">
      <c r="A136" s="299">
        <v>14</v>
      </c>
      <c r="B136" s="304"/>
      <c r="C136" s="302"/>
      <c r="D136" s="302"/>
      <c r="E136" s="302"/>
      <c r="F136" s="302"/>
      <c r="G136" s="303"/>
      <c r="H136" s="294" t="str">
        <f>IF(G136&lt;=0,"",IF(G136&lt;=2,"Muy Baja",IF(G136&lt;=24,"Baja",IF(G136&lt;=500,"Media",IF(G136&lt;=5000,"Alta","Muy Alta")))))</f>
        <v/>
      </c>
      <c r="I136" s="297" t="str">
        <f>IF(H136="","",IF(H136="Muy Baja",0.2,IF(H136="Baja",0.4,IF(H136="Media",0.6,IF(H136="Alta",0.8,IF(H136="Muy Alta",1,))))))</f>
        <v/>
      </c>
      <c r="J136" s="297"/>
      <c r="K136" s="297" t="b">
        <f>IF(J136='Tabla Impacto corrupción '!$B$5,'Tabla Impacto corrupción '!$C$5,IF(J136='Tabla Impacto corrupción '!$B$6,'Tabla Impacto corrupción '!$C$6,IF(J136='Tabla Impacto corrupción '!$B$7,'Tabla Impacto corrupción '!$C$7)))</f>
        <v>0</v>
      </c>
      <c r="L136" s="294" t="b">
        <f>IF(J136='Tabla Impacto corrupción '!$B$5,"Moderado",IF(J136='Tabla Impacto corrupción '!$B$6,"Mayor",IF(J136='Tabla Impacto corrupción '!$B$7,"Catastrófico")))</f>
        <v>0</v>
      </c>
      <c r="M136" s="297">
        <f>IF(L136="","",IF(L136="Leve",0.2,IF(L136="Menor",0.4,IF(L136="Moderado",0.6,IF(L136="Mayor",0.8,IF(L136="Catastrófico",1,))))))</f>
        <v>0</v>
      </c>
      <c r="N136" s="298" t="str">
        <f>IF(OR(AND(H136="Muy Baja",L136="Leve"),AND(H136="Muy Baja",L136="Menor"),AND(H136="Baja",L136="Leve")),"Bajo",IF(OR(AND(H136="Muy baja",L136="Moderado"),AND(H136="Baja",L136="Menor"),AND(H136="Baja",L136="Moderado"),AND(H136="Media",L136="Leve"),AND(H136="Media",L136="Menor"),AND(H136="Media",L136="Moderado"),AND(H136="Alta",L136="Leve"),AND(H136="Alta",L136="Menor")),"Moderado",IF(OR(AND(H136="Muy Baja",L136="Mayor"),AND(H136="Baja",L136="Mayor"),AND(H136="Media",L136="Mayor"),AND(H136="Alta",L136="Moderado"),AND(H136="Alta",L136="Mayor"),AND(H136="Muy Alta",L136="Leve"),AND(H136="Muy Alta",L136="Menor"),AND(H136="Muy Alta",L136="Moderado"),AND(H136="Muy Alta",L136="Mayor")),"Alto",IF(OR(AND(H136="Muy Baja",L136="Catastrófico"),AND(H136="Baja",L136="Catastrófico"),AND(H136="Media",L136="Catastrófico"),AND(H136="Alta",L136="Catastrófico"),AND(H136="Muy Alta",L136="Catastrófico")),"Extremo",""))))</f>
        <v/>
      </c>
      <c r="O136" s="128">
        <v>1</v>
      </c>
      <c r="P136" s="129"/>
      <c r="Q136" s="129"/>
      <c r="R136" s="128" t="str">
        <f t="shared" si="13"/>
        <v/>
      </c>
      <c r="S136" s="130"/>
      <c r="T136" s="130"/>
      <c r="U136" s="131" t="str">
        <f t="shared" si="25"/>
        <v/>
      </c>
      <c r="V136" s="130"/>
      <c r="W136" s="130"/>
      <c r="X136" s="130"/>
      <c r="Y136" s="132" t="str">
        <f>IFERROR(IF(R136="Probabilidad",(I136-(+I136*U136)),IF(R136="Impacto",I136,"")),"")</f>
        <v/>
      </c>
      <c r="Z136" s="133" t="str">
        <f t="shared" si="15"/>
        <v/>
      </c>
      <c r="AA136" s="131" t="str">
        <f t="shared" si="16"/>
        <v/>
      </c>
      <c r="AB136" s="133" t="str">
        <f t="shared" si="17"/>
        <v/>
      </c>
      <c r="AC136" s="131" t="str">
        <f>IFERROR(IF(R136="Impacto",(M136-(+M136*U136)),IF(R136="Probabilidad",M136,"")),"")</f>
        <v/>
      </c>
      <c r="AD136" s="134" t="str">
        <f t="shared" si="18"/>
        <v/>
      </c>
      <c r="AE136" s="130"/>
      <c r="AF136" s="130"/>
      <c r="AG136" s="129"/>
      <c r="AH136" s="135"/>
      <c r="AI136" s="135"/>
      <c r="AJ136" s="136"/>
      <c r="AK136" s="128"/>
      <c r="AL136" s="27"/>
      <c r="AM136" s="27"/>
      <c r="AN136" s="137"/>
      <c r="AO136" s="137"/>
      <c r="AP136" s="137"/>
      <c r="AQ136" s="137"/>
      <c r="AR136" s="137"/>
      <c r="AS136" s="137"/>
      <c r="AT136" s="137"/>
      <c r="AU136" s="137"/>
      <c r="AV136" s="137"/>
      <c r="AW136" s="99"/>
      <c r="AX136" s="19"/>
      <c r="AY136" s="19"/>
      <c r="AZ136" s="19"/>
      <c r="BA136" s="19"/>
      <c r="BB136" s="19"/>
      <c r="BC136" s="19"/>
      <c r="BD136" s="19"/>
      <c r="BE136" s="19"/>
      <c r="BF136" s="19"/>
      <c r="BG136" s="19"/>
      <c r="BH136" s="19"/>
      <c r="BI136" s="19"/>
      <c r="BJ136" s="19"/>
      <c r="BK136" s="19"/>
      <c r="BL136" s="19"/>
      <c r="BM136" s="19"/>
      <c r="BN136" s="19"/>
      <c r="BO136" s="19"/>
      <c r="BP136" s="19"/>
    </row>
    <row r="137" spans="1:68" ht="39" customHeight="1" x14ac:dyDescent="0.35">
      <c r="A137" s="300"/>
      <c r="B137" s="295"/>
      <c r="C137" s="295"/>
      <c r="D137" s="295"/>
      <c r="E137" s="295"/>
      <c r="F137" s="295"/>
      <c r="G137" s="295"/>
      <c r="H137" s="295"/>
      <c r="I137" s="295"/>
      <c r="J137" s="295"/>
      <c r="K137" s="295"/>
      <c r="L137" s="295"/>
      <c r="M137" s="295"/>
      <c r="N137" s="295"/>
      <c r="O137" s="114">
        <v>2</v>
      </c>
      <c r="P137" s="115"/>
      <c r="Q137" s="115"/>
      <c r="R137" s="114" t="str">
        <f t="shared" si="13"/>
        <v/>
      </c>
      <c r="S137" s="116"/>
      <c r="T137" s="116"/>
      <c r="U137" s="117" t="str">
        <f t="shared" si="25"/>
        <v/>
      </c>
      <c r="V137" s="116"/>
      <c r="W137" s="116"/>
      <c r="X137" s="116"/>
      <c r="Y137" s="118" t="str">
        <f>IFERROR(IF(AND(R136="Probabilidad",R137="Probabilidad"),(AA136-(+AA136*U137)),IF(R137="Probabilidad",(I136-(+I136*U137)),IF(R137="Impacto",AA136,""))),"")</f>
        <v/>
      </c>
      <c r="Z137" s="119" t="str">
        <f t="shared" si="15"/>
        <v/>
      </c>
      <c r="AA137" s="117" t="str">
        <f t="shared" si="16"/>
        <v/>
      </c>
      <c r="AB137" s="119" t="str">
        <f t="shared" si="17"/>
        <v/>
      </c>
      <c r="AC137" s="117" t="str">
        <f>IFERROR(IF(AND(R136="Impacto",R137="Impacto"),(AC136-(+AC136*U137)),IF(R137="Impacto",($M$136-(+$M$136*U137)),IF(R137="Probabilidad",AC136,""))),"")</f>
        <v/>
      </c>
      <c r="AD137" s="120" t="str">
        <f t="shared" si="18"/>
        <v/>
      </c>
      <c r="AE137" s="116"/>
      <c r="AF137" s="116"/>
      <c r="AG137" s="115"/>
      <c r="AH137" s="122"/>
      <c r="AI137" s="122"/>
      <c r="AJ137" s="95"/>
      <c r="AK137" s="114"/>
      <c r="AL137" s="44"/>
      <c r="AM137" s="44"/>
      <c r="AN137" s="90"/>
      <c r="AO137" s="90"/>
      <c r="AP137" s="90"/>
      <c r="AQ137" s="90"/>
      <c r="AR137" s="90"/>
      <c r="AS137" s="90"/>
      <c r="AT137" s="90"/>
      <c r="AU137" s="90"/>
      <c r="AV137" s="90"/>
      <c r="AW137" s="92"/>
      <c r="AX137" s="19"/>
      <c r="AY137" s="19"/>
      <c r="AZ137" s="19"/>
      <c r="BA137" s="19"/>
      <c r="BB137" s="19"/>
      <c r="BC137" s="19"/>
      <c r="BD137" s="19"/>
      <c r="BE137" s="19"/>
      <c r="BF137" s="19"/>
      <c r="BG137" s="19"/>
      <c r="BH137" s="19"/>
      <c r="BI137" s="19"/>
      <c r="BJ137" s="19"/>
      <c r="BK137" s="19"/>
      <c r="BL137" s="19"/>
      <c r="BM137" s="19"/>
      <c r="BN137" s="19"/>
      <c r="BO137" s="19"/>
      <c r="BP137" s="19"/>
    </row>
    <row r="138" spans="1:68" ht="39" customHeight="1" x14ac:dyDescent="0.35">
      <c r="A138" s="300"/>
      <c r="B138" s="295"/>
      <c r="C138" s="295"/>
      <c r="D138" s="295"/>
      <c r="E138" s="295"/>
      <c r="F138" s="295"/>
      <c r="G138" s="295"/>
      <c r="H138" s="295"/>
      <c r="I138" s="295"/>
      <c r="J138" s="295"/>
      <c r="K138" s="295"/>
      <c r="L138" s="295"/>
      <c r="M138" s="295"/>
      <c r="N138" s="295"/>
      <c r="O138" s="114">
        <v>3</v>
      </c>
      <c r="P138" s="115"/>
      <c r="Q138" s="115"/>
      <c r="R138" s="114" t="str">
        <f t="shared" si="13"/>
        <v/>
      </c>
      <c r="S138" s="116"/>
      <c r="T138" s="116"/>
      <c r="U138" s="117" t="str">
        <f t="shared" si="25"/>
        <v/>
      </c>
      <c r="V138" s="116"/>
      <c r="W138" s="116"/>
      <c r="X138" s="116"/>
      <c r="Y138" s="118" t="str">
        <f t="shared" ref="Y138:Y145" si="40">IFERROR(IF(AND(R137="Probabilidad",R138="Probabilidad"),(AA137-(+AA137*U138)),IF(AND(R137="Impacto",R138="Probabilidad"),(AA136-(+AA136*U138)),IF(R138="Impacto",AA137,""))),"")</f>
        <v/>
      </c>
      <c r="Z138" s="119" t="str">
        <f t="shared" si="15"/>
        <v/>
      </c>
      <c r="AA138" s="117" t="str">
        <f t="shared" si="16"/>
        <v/>
      </c>
      <c r="AB138" s="119" t="str">
        <f t="shared" si="17"/>
        <v/>
      </c>
      <c r="AC138" s="117" t="str">
        <f t="shared" ref="AC138:AC145" si="41">IFERROR(IF(AND(R137="Impacto",R138="Impacto"),(AC137-(+AC137*U138)),IF(AND(R137="Probabilidad",R138="Impacto"),(AC136-(+AC136*U138)),IF(R138="Probabilidad",AC137,""))),"")</f>
        <v/>
      </c>
      <c r="AD138" s="120" t="str">
        <f t="shared" si="18"/>
        <v/>
      </c>
      <c r="AE138" s="116"/>
      <c r="AF138" s="116"/>
      <c r="AG138" s="115"/>
      <c r="AH138" s="122"/>
      <c r="AI138" s="122"/>
      <c r="AJ138" s="95"/>
      <c r="AK138" s="114"/>
      <c r="AL138" s="44"/>
      <c r="AM138" s="44"/>
      <c r="AN138" s="90"/>
      <c r="AO138" s="90"/>
      <c r="AP138" s="90"/>
      <c r="AQ138" s="90"/>
      <c r="AR138" s="90"/>
      <c r="AS138" s="90"/>
      <c r="AT138" s="90"/>
      <c r="AU138" s="90"/>
      <c r="AV138" s="90"/>
      <c r="AW138" s="92"/>
      <c r="AX138" s="19"/>
      <c r="AY138" s="19"/>
      <c r="AZ138" s="19"/>
      <c r="BA138" s="19"/>
      <c r="BB138" s="19"/>
      <c r="BC138" s="19"/>
      <c r="BD138" s="19"/>
      <c r="BE138" s="19"/>
      <c r="BF138" s="19"/>
      <c r="BG138" s="19"/>
      <c r="BH138" s="19"/>
      <c r="BI138" s="19"/>
      <c r="BJ138" s="19"/>
      <c r="BK138" s="19"/>
      <c r="BL138" s="19"/>
      <c r="BM138" s="19"/>
      <c r="BN138" s="19"/>
      <c r="BO138" s="19"/>
      <c r="BP138" s="19"/>
    </row>
    <row r="139" spans="1:68" ht="39" customHeight="1" x14ac:dyDescent="0.35">
      <c r="A139" s="300"/>
      <c r="B139" s="295"/>
      <c r="C139" s="295"/>
      <c r="D139" s="295"/>
      <c r="E139" s="295"/>
      <c r="F139" s="295"/>
      <c r="G139" s="295"/>
      <c r="H139" s="295"/>
      <c r="I139" s="295"/>
      <c r="J139" s="295"/>
      <c r="K139" s="295"/>
      <c r="L139" s="295"/>
      <c r="M139" s="295"/>
      <c r="N139" s="295"/>
      <c r="O139" s="114">
        <v>4</v>
      </c>
      <c r="P139" s="115"/>
      <c r="Q139" s="115"/>
      <c r="R139" s="114" t="str">
        <f t="shared" si="13"/>
        <v/>
      </c>
      <c r="S139" s="116"/>
      <c r="T139" s="116"/>
      <c r="U139" s="117" t="str">
        <f t="shared" si="25"/>
        <v/>
      </c>
      <c r="V139" s="116"/>
      <c r="W139" s="116"/>
      <c r="X139" s="116"/>
      <c r="Y139" s="118" t="str">
        <f t="shared" si="40"/>
        <v/>
      </c>
      <c r="Z139" s="119" t="str">
        <f t="shared" si="15"/>
        <v/>
      </c>
      <c r="AA139" s="117" t="str">
        <f t="shared" si="16"/>
        <v/>
      </c>
      <c r="AB139" s="119" t="str">
        <f t="shared" si="17"/>
        <v/>
      </c>
      <c r="AC139" s="117" t="str">
        <f t="shared" si="41"/>
        <v/>
      </c>
      <c r="AD139" s="120" t="str">
        <f t="shared" si="18"/>
        <v/>
      </c>
      <c r="AE139" s="116"/>
      <c r="AF139" s="116"/>
      <c r="AG139" s="115"/>
      <c r="AH139" s="122"/>
      <c r="AI139" s="122"/>
      <c r="AJ139" s="95"/>
      <c r="AK139" s="114"/>
      <c r="AL139" s="44"/>
      <c r="AM139" s="44"/>
      <c r="AN139" s="90"/>
      <c r="AO139" s="90"/>
      <c r="AP139" s="90"/>
      <c r="AQ139" s="90"/>
      <c r="AR139" s="90"/>
      <c r="AS139" s="90"/>
      <c r="AT139" s="90"/>
      <c r="AU139" s="90"/>
      <c r="AV139" s="90"/>
      <c r="AW139" s="92"/>
      <c r="AX139" s="19"/>
      <c r="AY139" s="19"/>
      <c r="AZ139" s="19"/>
      <c r="BA139" s="19"/>
      <c r="BB139" s="19"/>
      <c r="BC139" s="19"/>
      <c r="BD139" s="19"/>
      <c r="BE139" s="19"/>
      <c r="BF139" s="19"/>
      <c r="BG139" s="19"/>
      <c r="BH139" s="19"/>
      <c r="BI139" s="19"/>
      <c r="BJ139" s="19"/>
      <c r="BK139" s="19"/>
      <c r="BL139" s="19"/>
      <c r="BM139" s="19"/>
      <c r="BN139" s="19"/>
      <c r="BO139" s="19"/>
      <c r="BP139" s="19"/>
    </row>
    <row r="140" spans="1:68" ht="39" customHeight="1" x14ac:dyDescent="0.35">
      <c r="A140" s="300"/>
      <c r="B140" s="295"/>
      <c r="C140" s="295"/>
      <c r="D140" s="295"/>
      <c r="E140" s="295"/>
      <c r="F140" s="295"/>
      <c r="G140" s="295"/>
      <c r="H140" s="295"/>
      <c r="I140" s="295"/>
      <c r="J140" s="295"/>
      <c r="K140" s="295"/>
      <c r="L140" s="295"/>
      <c r="M140" s="295"/>
      <c r="N140" s="295"/>
      <c r="O140" s="114">
        <v>5</v>
      </c>
      <c r="P140" s="115"/>
      <c r="Q140" s="115"/>
      <c r="R140" s="114" t="str">
        <f t="shared" si="13"/>
        <v/>
      </c>
      <c r="S140" s="116"/>
      <c r="T140" s="116"/>
      <c r="U140" s="117" t="str">
        <f t="shared" si="25"/>
        <v/>
      </c>
      <c r="V140" s="116"/>
      <c r="W140" s="116"/>
      <c r="X140" s="116"/>
      <c r="Y140" s="118" t="str">
        <f t="shared" si="40"/>
        <v/>
      </c>
      <c r="Z140" s="119" t="str">
        <f t="shared" si="15"/>
        <v/>
      </c>
      <c r="AA140" s="117" t="str">
        <f t="shared" si="16"/>
        <v/>
      </c>
      <c r="AB140" s="119" t="str">
        <f t="shared" si="17"/>
        <v/>
      </c>
      <c r="AC140" s="117" t="str">
        <f t="shared" si="41"/>
        <v/>
      </c>
      <c r="AD140" s="120" t="str">
        <f t="shared" si="18"/>
        <v/>
      </c>
      <c r="AE140" s="116"/>
      <c r="AF140" s="116"/>
      <c r="AG140" s="115"/>
      <c r="AH140" s="122"/>
      <c r="AI140" s="122"/>
      <c r="AJ140" s="95"/>
      <c r="AK140" s="114"/>
      <c r="AL140" s="44"/>
      <c r="AM140" s="44"/>
      <c r="AN140" s="90"/>
      <c r="AO140" s="90"/>
      <c r="AP140" s="90"/>
      <c r="AQ140" s="90"/>
      <c r="AR140" s="90"/>
      <c r="AS140" s="90"/>
      <c r="AT140" s="90"/>
      <c r="AU140" s="90"/>
      <c r="AV140" s="90"/>
      <c r="AW140" s="92"/>
      <c r="AX140" s="19"/>
      <c r="AY140" s="19"/>
      <c r="AZ140" s="19"/>
      <c r="BA140" s="19"/>
      <c r="BB140" s="19"/>
      <c r="BC140" s="19"/>
      <c r="BD140" s="19"/>
      <c r="BE140" s="19"/>
      <c r="BF140" s="19"/>
      <c r="BG140" s="19"/>
      <c r="BH140" s="19"/>
      <c r="BI140" s="19"/>
      <c r="BJ140" s="19"/>
      <c r="BK140" s="19"/>
      <c r="BL140" s="19"/>
      <c r="BM140" s="19"/>
      <c r="BN140" s="19"/>
      <c r="BO140" s="19"/>
      <c r="BP140" s="19"/>
    </row>
    <row r="141" spans="1:68" ht="39" customHeight="1" x14ac:dyDescent="0.35">
      <c r="A141" s="300"/>
      <c r="B141" s="295"/>
      <c r="C141" s="295"/>
      <c r="D141" s="295"/>
      <c r="E141" s="295"/>
      <c r="F141" s="295"/>
      <c r="G141" s="295"/>
      <c r="H141" s="295"/>
      <c r="I141" s="295"/>
      <c r="J141" s="295"/>
      <c r="K141" s="295"/>
      <c r="L141" s="295"/>
      <c r="M141" s="295"/>
      <c r="N141" s="295"/>
      <c r="O141" s="114">
        <v>6</v>
      </c>
      <c r="P141" s="115"/>
      <c r="Q141" s="115"/>
      <c r="R141" s="114" t="str">
        <f t="shared" si="13"/>
        <v/>
      </c>
      <c r="S141" s="116"/>
      <c r="T141" s="116"/>
      <c r="U141" s="117" t="str">
        <f t="shared" si="25"/>
        <v/>
      </c>
      <c r="V141" s="116"/>
      <c r="W141" s="116"/>
      <c r="X141" s="116"/>
      <c r="Y141" s="118" t="str">
        <f t="shared" si="40"/>
        <v/>
      </c>
      <c r="Z141" s="119" t="str">
        <f t="shared" si="15"/>
        <v/>
      </c>
      <c r="AA141" s="117" t="str">
        <f t="shared" si="16"/>
        <v/>
      </c>
      <c r="AB141" s="119" t="str">
        <f t="shared" si="17"/>
        <v/>
      </c>
      <c r="AC141" s="117" t="str">
        <f t="shared" si="41"/>
        <v/>
      </c>
      <c r="AD141" s="120" t="str">
        <f t="shared" si="18"/>
        <v/>
      </c>
      <c r="AE141" s="116"/>
      <c r="AF141" s="116"/>
      <c r="AG141" s="115"/>
      <c r="AH141" s="122"/>
      <c r="AI141" s="122"/>
      <c r="AJ141" s="95"/>
      <c r="AK141" s="114"/>
      <c r="AL141" s="44"/>
      <c r="AM141" s="44"/>
      <c r="AN141" s="90"/>
      <c r="AO141" s="90"/>
      <c r="AP141" s="90"/>
      <c r="AQ141" s="90"/>
      <c r="AR141" s="90"/>
      <c r="AS141" s="90"/>
      <c r="AT141" s="90"/>
      <c r="AU141" s="90"/>
      <c r="AV141" s="90"/>
      <c r="AW141" s="92"/>
      <c r="AX141" s="19"/>
      <c r="AY141" s="19"/>
      <c r="AZ141" s="19"/>
      <c r="BA141" s="19"/>
      <c r="BB141" s="19"/>
      <c r="BC141" s="19"/>
      <c r="BD141" s="19"/>
      <c r="BE141" s="19"/>
      <c r="BF141" s="19"/>
      <c r="BG141" s="19"/>
      <c r="BH141" s="19"/>
      <c r="BI141" s="19"/>
      <c r="BJ141" s="19"/>
      <c r="BK141" s="19"/>
      <c r="BL141" s="19"/>
      <c r="BM141" s="19"/>
      <c r="BN141" s="19"/>
      <c r="BO141" s="19"/>
      <c r="BP141" s="19"/>
    </row>
    <row r="142" spans="1:68" ht="39" customHeight="1" x14ac:dyDescent="0.35">
      <c r="A142" s="300"/>
      <c r="B142" s="295"/>
      <c r="C142" s="295"/>
      <c r="D142" s="295"/>
      <c r="E142" s="295"/>
      <c r="F142" s="295"/>
      <c r="G142" s="295"/>
      <c r="H142" s="295"/>
      <c r="I142" s="295"/>
      <c r="J142" s="295"/>
      <c r="K142" s="295"/>
      <c r="L142" s="295"/>
      <c r="M142" s="295"/>
      <c r="N142" s="295"/>
      <c r="O142" s="114">
        <v>7</v>
      </c>
      <c r="P142" s="115"/>
      <c r="Q142" s="115"/>
      <c r="R142" s="114" t="str">
        <f t="shared" si="13"/>
        <v/>
      </c>
      <c r="S142" s="116"/>
      <c r="T142" s="116"/>
      <c r="U142" s="117" t="str">
        <f t="shared" si="25"/>
        <v/>
      </c>
      <c r="V142" s="116"/>
      <c r="W142" s="116"/>
      <c r="X142" s="116"/>
      <c r="Y142" s="118" t="str">
        <f t="shared" si="40"/>
        <v/>
      </c>
      <c r="Z142" s="119" t="str">
        <f t="shared" si="15"/>
        <v/>
      </c>
      <c r="AA142" s="117" t="str">
        <f t="shared" si="16"/>
        <v/>
      </c>
      <c r="AB142" s="119" t="str">
        <f t="shared" si="17"/>
        <v/>
      </c>
      <c r="AC142" s="117" t="str">
        <f t="shared" si="41"/>
        <v/>
      </c>
      <c r="AD142" s="120" t="str">
        <f t="shared" si="18"/>
        <v/>
      </c>
      <c r="AE142" s="116"/>
      <c r="AF142" s="116"/>
      <c r="AG142" s="115"/>
      <c r="AH142" s="122"/>
      <c r="AI142" s="122"/>
      <c r="AJ142" s="95"/>
      <c r="AK142" s="114"/>
      <c r="AL142" s="44"/>
      <c r="AM142" s="44"/>
      <c r="AN142" s="90"/>
      <c r="AO142" s="90"/>
      <c r="AP142" s="90"/>
      <c r="AQ142" s="90"/>
      <c r="AR142" s="90"/>
      <c r="AS142" s="90"/>
      <c r="AT142" s="90"/>
      <c r="AU142" s="90"/>
      <c r="AV142" s="90"/>
      <c r="AW142" s="92"/>
      <c r="AX142" s="19"/>
      <c r="AY142" s="19"/>
      <c r="AZ142" s="19"/>
      <c r="BA142" s="19"/>
      <c r="BB142" s="19"/>
      <c r="BC142" s="19"/>
      <c r="BD142" s="19"/>
      <c r="BE142" s="19"/>
      <c r="BF142" s="19"/>
      <c r="BG142" s="19"/>
      <c r="BH142" s="19"/>
      <c r="BI142" s="19"/>
      <c r="BJ142" s="19"/>
      <c r="BK142" s="19"/>
      <c r="BL142" s="19"/>
      <c r="BM142" s="19"/>
      <c r="BN142" s="19"/>
      <c r="BO142" s="19"/>
      <c r="BP142" s="19"/>
    </row>
    <row r="143" spans="1:68" ht="39" customHeight="1" x14ac:dyDescent="0.35">
      <c r="A143" s="300"/>
      <c r="B143" s="295"/>
      <c r="C143" s="295"/>
      <c r="D143" s="295"/>
      <c r="E143" s="295"/>
      <c r="F143" s="295"/>
      <c r="G143" s="295"/>
      <c r="H143" s="295"/>
      <c r="I143" s="295"/>
      <c r="J143" s="295"/>
      <c r="K143" s="295"/>
      <c r="L143" s="295"/>
      <c r="M143" s="295"/>
      <c r="N143" s="295"/>
      <c r="O143" s="114">
        <v>8</v>
      </c>
      <c r="P143" s="115"/>
      <c r="Q143" s="115"/>
      <c r="R143" s="114" t="str">
        <f t="shared" si="13"/>
        <v/>
      </c>
      <c r="S143" s="116"/>
      <c r="T143" s="116"/>
      <c r="U143" s="117" t="str">
        <f t="shared" si="25"/>
        <v/>
      </c>
      <c r="V143" s="116"/>
      <c r="W143" s="116"/>
      <c r="X143" s="116"/>
      <c r="Y143" s="118" t="str">
        <f t="shared" si="40"/>
        <v/>
      </c>
      <c r="Z143" s="119" t="str">
        <f t="shared" si="15"/>
        <v/>
      </c>
      <c r="AA143" s="117" t="str">
        <f t="shared" si="16"/>
        <v/>
      </c>
      <c r="AB143" s="119" t="str">
        <f t="shared" si="17"/>
        <v/>
      </c>
      <c r="AC143" s="117" t="str">
        <f t="shared" si="41"/>
        <v/>
      </c>
      <c r="AD143" s="120" t="str">
        <f t="shared" si="18"/>
        <v/>
      </c>
      <c r="AE143" s="116"/>
      <c r="AF143" s="116"/>
      <c r="AG143" s="115"/>
      <c r="AH143" s="122"/>
      <c r="AI143" s="122"/>
      <c r="AJ143" s="95"/>
      <c r="AK143" s="114"/>
      <c r="AL143" s="44"/>
      <c r="AM143" s="44"/>
      <c r="AN143" s="90"/>
      <c r="AO143" s="90"/>
      <c r="AP143" s="90"/>
      <c r="AQ143" s="90"/>
      <c r="AR143" s="90"/>
      <c r="AS143" s="90"/>
      <c r="AT143" s="90"/>
      <c r="AU143" s="90"/>
      <c r="AV143" s="90"/>
      <c r="AW143" s="92"/>
      <c r="AX143" s="19"/>
      <c r="AY143" s="19"/>
      <c r="AZ143" s="19"/>
      <c r="BA143" s="19"/>
      <c r="BB143" s="19"/>
      <c r="BC143" s="19"/>
      <c r="BD143" s="19"/>
      <c r="BE143" s="19"/>
      <c r="BF143" s="19"/>
      <c r="BG143" s="19"/>
      <c r="BH143" s="19"/>
      <c r="BI143" s="19"/>
      <c r="BJ143" s="19"/>
      <c r="BK143" s="19"/>
      <c r="BL143" s="19"/>
      <c r="BM143" s="19"/>
      <c r="BN143" s="19"/>
      <c r="BO143" s="19"/>
      <c r="BP143" s="19"/>
    </row>
    <row r="144" spans="1:68" ht="39" customHeight="1" x14ac:dyDescent="0.35">
      <c r="A144" s="300"/>
      <c r="B144" s="295"/>
      <c r="C144" s="295"/>
      <c r="D144" s="295"/>
      <c r="E144" s="295"/>
      <c r="F144" s="295"/>
      <c r="G144" s="295"/>
      <c r="H144" s="295"/>
      <c r="I144" s="295"/>
      <c r="J144" s="295"/>
      <c r="K144" s="295"/>
      <c r="L144" s="295"/>
      <c r="M144" s="295"/>
      <c r="N144" s="295"/>
      <c r="O144" s="114">
        <v>9</v>
      </c>
      <c r="P144" s="115"/>
      <c r="Q144" s="115"/>
      <c r="R144" s="114" t="str">
        <f t="shared" si="13"/>
        <v/>
      </c>
      <c r="S144" s="116"/>
      <c r="T144" s="116"/>
      <c r="U144" s="117" t="str">
        <f t="shared" si="25"/>
        <v/>
      </c>
      <c r="V144" s="116"/>
      <c r="W144" s="116"/>
      <c r="X144" s="116"/>
      <c r="Y144" s="118" t="str">
        <f t="shared" si="40"/>
        <v/>
      </c>
      <c r="Z144" s="119" t="str">
        <f t="shared" si="15"/>
        <v/>
      </c>
      <c r="AA144" s="117" t="str">
        <f t="shared" si="16"/>
        <v/>
      </c>
      <c r="AB144" s="119" t="str">
        <f t="shared" si="17"/>
        <v/>
      </c>
      <c r="AC144" s="117" t="str">
        <f t="shared" si="41"/>
        <v/>
      </c>
      <c r="AD144" s="120" t="str">
        <f t="shared" si="18"/>
        <v/>
      </c>
      <c r="AE144" s="116"/>
      <c r="AF144" s="116"/>
      <c r="AG144" s="115"/>
      <c r="AH144" s="122"/>
      <c r="AI144" s="122"/>
      <c r="AJ144" s="95"/>
      <c r="AK144" s="114"/>
      <c r="AL144" s="44"/>
      <c r="AM144" s="44"/>
      <c r="AN144" s="90"/>
      <c r="AO144" s="90"/>
      <c r="AP144" s="90"/>
      <c r="AQ144" s="90"/>
      <c r="AR144" s="90"/>
      <c r="AS144" s="90"/>
      <c r="AT144" s="90"/>
      <c r="AU144" s="90"/>
      <c r="AV144" s="90"/>
      <c r="AW144" s="92"/>
      <c r="AX144" s="19"/>
      <c r="AY144" s="19"/>
      <c r="AZ144" s="19"/>
      <c r="BA144" s="19"/>
      <c r="BB144" s="19"/>
      <c r="BC144" s="19"/>
      <c r="BD144" s="19"/>
      <c r="BE144" s="19"/>
      <c r="BF144" s="19"/>
      <c r="BG144" s="19"/>
      <c r="BH144" s="19"/>
      <c r="BI144" s="19"/>
      <c r="BJ144" s="19"/>
      <c r="BK144" s="19"/>
      <c r="BL144" s="19"/>
      <c r="BM144" s="19"/>
      <c r="BN144" s="19"/>
      <c r="BO144" s="19"/>
      <c r="BP144" s="19"/>
    </row>
    <row r="145" spans="1:68" ht="39" customHeight="1" x14ac:dyDescent="0.35">
      <c r="A145" s="301"/>
      <c r="B145" s="296"/>
      <c r="C145" s="296"/>
      <c r="D145" s="296"/>
      <c r="E145" s="296"/>
      <c r="F145" s="296"/>
      <c r="G145" s="296"/>
      <c r="H145" s="296"/>
      <c r="I145" s="296"/>
      <c r="J145" s="296"/>
      <c r="K145" s="296"/>
      <c r="L145" s="296"/>
      <c r="M145" s="296"/>
      <c r="N145" s="296"/>
      <c r="O145" s="123">
        <v>10</v>
      </c>
      <c r="P145" s="124"/>
      <c r="Q145" s="124"/>
      <c r="R145" s="114" t="str">
        <f t="shared" si="13"/>
        <v/>
      </c>
      <c r="S145" s="116"/>
      <c r="T145" s="116"/>
      <c r="U145" s="117" t="str">
        <f t="shared" si="25"/>
        <v/>
      </c>
      <c r="V145" s="116"/>
      <c r="W145" s="116"/>
      <c r="X145" s="116"/>
      <c r="Y145" s="118" t="str">
        <f t="shared" si="40"/>
        <v/>
      </c>
      <c r="Z145" s="119" t="str">
        <f t="shared" si="15"/>
        <v/>
      </c>
      <c r="AA145" s="117" t="str">
        <f t="shared" si="16"/>
        <v/>
      </c>
      <c r="AB145" s="119" t="str">
        <f t="shared" si="17"/>
        <v/>
      </c>
      <c r="AC145" s="117" t="str">
        <f t="shared" si="41"/>
        <v/>
      </c>
      <c r="AD145" s="120" t="str">
        <f t="shared" si="18"/>
        <v/>
      </c>
      <c r="AE145" s="116"/>
      <c r="AF145" s="125"/>
      <c r="AG145" s="124"/>
      <c r="AH145" s="126"/>
      <c r="AI145" s="126"/>
      <c r="AJ145" s="127"/>
      <c r="AK145" s="123"/>
      <c r="AL145" s="59"/>
      <c r="AM145" s="59"/>
      <c r="AN145" s="93"/>
      <c r="AO145" s="93"/>
      <c r="AP145" s="93"/>
      <c r="AQ145" s="93"/>
      <c r="AR145" s="93"/>
      <c r="AS145" s="93"/>
      <c r="AT145" s="93"/>
      <c r="AU145" s="93"/>
      <c r="AV145" s="93"/>
      <c r="AW145" s="94"/>
      <c r="AX145" s="19"/>
      <c r="AY145" s="19"/>
      <c r="AZ145" s="19"/>
      <c r="BA145" s="19"/>
      <c r="BB145" s="19"/>
      <c r="BC145" s="19"/>
      <c r="BD145" s="19"/>
      <c r="BE145" s="19"/>
      <c r="BF145" s="19"/>
      <c r="BG145" s="19"/>
      <c r="BH145" s="19"/>
      <c r="BI145" s="19"/>
      <c r="BJ145" s="19"/>
      <c r="BK145" s="19"/>
      <c r="BL145" s="19"/>
      <c r="BM145" s="19"/>
      <c r="BN145" s="19"/>
      <c r="BO145" s="19"/>
      <c r="BP145" s="19"/>
    </row>
    <row r="146" spans="1:68" ht="39" customHeight="1" x14ac:dyDescent="0.35">
      <c r="A146" s="299">
        <v>15</v>
      </c>
      <c r="B146" s="304"/>
      <c r="C146" s="302"/>
      <c r="D146" s="302"/>
      <c r="E146" s="302"/>
      <c r="F146" s="302"/>
      <c r="G146" s="303"/>
      <c r="H146" s="294" t="str">
        <f>IF(G146&lt;=0,"",IF(G146&lt;=2,"Muy Baja",IF(G146&lt;=24,"Baja",IF(G146&lt;=500,"Media",IF(G146&lt;=5000,"Alta","Muy Alta")))))</f>
        <v/>
      </c>
      <c r="I146" s="297" t="str">
        <f>IF(H146="","",IF(H146="Muy Baja",0.2,IF(H146="Baja",0.4,IF(H146="Media",0.6,IF(H146="Alta",0.8,IF(H146="Muy Alta",1,))))))</f>
        <v/>
      </c>
      <c r="J146" s="297"/>
      <c r="K146" s="297" t="b">
        <f>IF(J146='Tabla Impacto corrupción '!$B$5,'Tabla Impacto corrupción '!$C$5,IF(J146='Tabla Impacto corrupción '!$B$6,'Tabla Impacto corrupción '!$C$6,IF(J146='Tabla Impacto corrupción '!$B$7,'Tabla Impacto corrupción '!$C$7)))</f>
        <v>0</v>
      </c>
      <c r="L146" s="294" t="b">
        <f>IF(J146='Tabla Impacto corrupción '!$B$5,"Moderado",IF(J146='Tabla Impacto corrupción '!$B$6,"Mayor",IF(J146='Tabla Impacto corrupción '!$B$7,"Catastrófico")))</f>
        <v>0</v>
      </c>
      <c r="M146" s="297">
        <f>IF(L146="","",IF(L146="Leve",0.2,IF(L146="Menor",0.4,IF(L146="Moderado",0.6,IF(L146="Mayor",0.8,IF(L146="Catastrófico",1,))))))</f>
        <v>0</v>
      </c>
      <c r="N146" s="298" t="str">
        <f>IF(OR(AND(H146="Muy Baja",L146="Leve"),AND(H146="Muy Baja",L146="Menor"),AND(H146="Baja",L146="Leve")),"Bajo",IF(OR(AND(H146="Muy baja",L146="Moderado"),AND(H146="Baja",L146="Menor"),AND(H146="Baja",L146="Moderado"),AND(H146="Media",L146="Leve"),AND(H146="Media",L146="Menor"),AND(H146="Media",L146="Moderado"),AND(H146="Alta",L146="Leve"),AND(H146="Alta",L146="Menor")),"Moderado",IF(OR(AND(H146="Muy Baja",L146="Mayor"),AND(H146="Baja",L146="Mayor"),AND(H146="Media",L146="Mayor"),AND(H146="Alta",L146="Moderado"),AND(H146="Alta",L146="Mayor"),AND(H146="Muy Alta",L146="Leve"),AND(H146="Muy Alta",L146="Menor"),AND(H146="Muy Alta",L146="Moderado"),AND(H146="Muy Alta",L146="Mayor")),"Alto",IF(OR(AND(H146="Muy Baja",L146="Catastrófico"),AND(H146="Baja",L146="Catastrófico"),AND(H146="Media",L146="Catastrófico"),AND(H146="Alta",L146="Catastrófico"),AND(H146="Muy Alta",L146="Catastrófico")),"Extremo",""))))</f>
        <v/>
      </c>
      <c r="O146" s="128">
        <v>1</v>
      </c>
      <c r="P146" s="129"/>
      <c r="Q146" s="129"/>
      <c r="R146" s="128" t="str">
        <f t="shared" si="13"/>
        <v/>
      </c>
      <c r="S146" s="130"/>
      <c r="T146" s="130"/>
      <c r="U146" s="131" t="str">
        <f t="shared" si="25"/>
        <v/>
      </c>
      <c r="V146" s="130"/>
      <c r="W146" s="130"/>
      <c r="X146" s="130"/>
      <c r="Y146" s="132" t="str">
        <f>IFERROR(IF(R146="Probabilidad",(I146-(+I146*U146)),IF(R146="Impacto",I146,"")),"")</f>
        <v/>
      </c>
      <c r="Z146" s="133" t="str">
        <f t="shared" si="15"/>
        <v/>
      </c>
      <c r="AA146" s="131" t="str">
        <f t="shared" si="16"/>
        <v/>
      </c>
      <c r="AB146" s="133" t="str">
        <f t="shared" si="17"/>
        <v/>
      </c>
      <c r="AC146" s="131" t="str">
        <f>IFERROR(IF(R146="Impacto",(M146-(+M146*U146)),IF(R146="Probabilidad",M146,"")),"")</f>
        <v/>
      </c>
      <c r="AD146" s="134" t="str">
        <f t="shared" si="18"/>
        <v/>
      </c>
      <c r="AE146" s="130"/>
      <c r="AF146" s="130"/>
      <c r="AG146" s="129"/>
      <c r="AH146" s="135"/>
      <c r="AI146" s="135"/>
      <c r="AJ146" s="136"/>
      <c r="AK146" s="128"/>
      <c r="AL146" s="27"/>
      <c r="AM146" s="27"/>
      <c r="AN146" s="137"/>
      <c r="AO146" s="137"/>
      <c r="AP146" s="137"/>
      <c r="AQ146" s="137"/>
      <c r="AR146" s="137"/>
      <c r="AS146" s="137"/>
      <c r="AT146" s="137"/>
      <c r="AU146" s="137"/>
      <c r="AV146" s="137"/>
      <c r="AW146" s="99"/>
      <c r="AX146" s="19"/>
      <c r="AY146" s="19"/>
      <c r="AZ146" s="19"/>
      <c r="BA146" s="19"/>
      <c r="BB146" s="19"/>
      <c r="BC146" s="19"/>
      <c r="BD146" s="19"/>
      <c r="BE146" s="19"/>
      <c r="BF146" s="19"/>
      <c r="BG146" s="19"/>
      <c r="BH146" s="19"/>
      <c r="BI146" s="19"/>
      <c r="BJ146" s="19"/>
      <c r="BK146" s="19"/>
      <c r="BL146" s="19"/>
      <c r="BM146" s="19"/>
      <c r="BN146" s="19"/>
      <c r="BO146" s="19"/>
      <c r="BP146" s="19"/>
    </row>
    <row r="147" spans="1:68" ht="39" customHeight="1" x14ac:dyDescent="0.35">
      <c r="A147" s="300"/>
      <c r="B147" s="295"/>
      <c r="C147" s="295"/>
      <c r="D147" s="295"/>
      <c r="E147" s="295"/>
      <c r="F147" s="295"/>
      <c r="G147" s="295"/>
      <c r="H147" s="295"/>
      <c r="I147" s="295"/>
      <c r="J147" s="295"/>
      <c r="K147" s="295"/>
      <c r="L147" s="295"/>
      <c r="M147" s="295"/>
      <c r="N147" s="295"/>
      <c r="O147" s="114">
        <v>2</v>
      </c>
      <c r="P147" s="115"/>
      <c r="Q147" s="115"/>
      <c r="R147" s="114" t="str">
        <f t="shared" si="13"/>
        <v/>
      </c>
      <c r="S147" s="116"/>
      <c r="T147" s="116"/>
      <c r="U147" s="117" t="str">
        <f t="shared" si="25"/>
        <v/>
      </c>
      <c r="V147" s="116"/>
      <c r="W147" s="116"/>
      <c r="X147" s="116"/>
      <c r="Y147" s="118" t="str">
        <f>IFERROR(IF(AND(R146="Probabilidad",R147="Probabilidad"),(AA146-(+AA146*U147)),IF(R147="Probabilidad",(I146-(+I146*U147)),IF(R147="Impacto",AA146,""))),"")</f>
        <v/>
      </c>
      <c r="Z147" s="119" t="str">
        <f t="shared" si="15"/>
        <v/>
      </c>
      <c r="AA147" s="117" t="str">
        <f t="shared" si="16"/>
        <v/>
      </c>
      <c r="AB147" s="119" t="str">
        <f t="shared" si="17"/>
        <v/>
      </c>
      <c r="AC147" s="117" t="str">
        <f>IFERROR(IF(AND(R146="Impacto",R147="Impacto"),(AC146-(+AC146*U147)),IF(R147="Impacto",($M$146-(+$M$146*U147)),IF(R147="Probabilidad",AC146,""))),"")</f>
        <v/>
      </c>
      <c r="AD147" s="120" t="str">
        <f t="shared" si="18"/>
        <v/>
      </c>
      <c r="AE147" s="116"/>
      <c r="AF147" s="116"/>
      <c r="AG147" s="115"/>
      <c r="AH147" s="122"/>
      <c r="AI147" s="122"/>
      <c r="AJ147" s="95"/>
      <c r="AK147" s="114"/>
      <c r="AL147" s="44"/>
      <c r="AM147" s="44"/>
      <c r="AN147" s="90"/>
      <c r="AO147" s="90"/>
      <c r="AP147" s="90"/>
      <c r="AQ147" s="90"/>
      <c r="AR147" s="90"/>
      <c r="AS147" s="90"/>
      <c r="AT147" s="90"/>
      <c r="AU147" s="90"/>
      <c r="AV147" s="90"/>
      <c r="AW147" s="92"/>
      <c r="AX147" s="19"/>
      <c r="AY147" s="19"/>
      <c r="AZ147" s="19"/>
      <c r="BA147" s="19"/>
      <c r="BB147" s="19"/>
      <c r="BC147" s="19"/>
      <c r="BD147" s="19"/>
      <c r="BE147" s="19"/>
      <c r="BF147" s="19"/>
      <c r="BG147" s="19"/>
      <c r="BH147" s="19"/>
      <c r="BI147" s="19"/>
      <c r="BJ147" s="19"/>
      <c r="BK147" s="19"/>
      <c r="BL147" s="19"/>
      <c r="BM147" s="19"/>
      <c r="BN147" s="19"/>
      <c r="BO147" s="19"/>
      <c r="BP147" s="19"/>
    </row>
    <row r="148" spans="1:68" ht="39" customHeight="1" x14ac:dyDescent="0.35">
      <c r="A148" s="300"/>
      <c r="B148" s="295"/>
      <c r="C148" s="295"/>
      <c r="D148" s="295"/>
      <c r="E148" s="295"/>
      <c r="F148" s="295"/>
      <c r="G148" s="295"/>
      <c r="H148" s="295"/>
      <c r="I148" s="295"/>
      <c r="J148" s="295"/>
      <c r="K148" s="295"/>
      <c r="L148" s="295"/>
      <c r="M148" s="295"/>
      <c r="N148" s="295"/>
      <c r="O148" s="114">
        <v>3</v>
      </c>
      <c r="P148" s="115"/>
      <c r="Q148" s="115"/>
      <c r="R148" s="114" t="str">
        <f t="shared" si="13"/>
        <v/>
      </c>
      <c r="S148" s="116"/>
      <c r="T148" s="116"/>
      <c r="U148" s="117" t="str">
        <f t="shared" si="25"/>
        <v/>
      </c>
      <c r="V148" s="116"/>
      <c r="W148" s="116"/>
      <c r="X148" s="116"/>
      <c r="Y148" s="118" t="str">
        <f t="shared" ref="Y148:Y155" si="42">IFERROR(IF(AND(R147="Probabilidad",R148="Probabilidad"),(AA147-(+AA147*U148)),IF(AND(R147="Impacto",R148="Probabilidad"),(AA146-(+AA146*U148)),IF(R148="Impacto",AA147,""))),"")</f>
        <v/>
      </c>
      <c r="Z148" s="119" t="str">
        <f t="shared" si="15"/>
        <v/>
      </c>
      <c r="AA148" s="117" t="str">
        <f t="shared" si="16"/>
        <v/>
      </c>
      <c r="AB148" s="119" t="str">
        <f t="shared" si="17"/>
        <v/>
      </c>
      <c r="AC148" s="117" t="str">
        <f t="shared" ref="AC148:AC155" si="43">IFERROR(IF(AND(R147="Impacto",R148="Impacto"),(AC147-(+AC147*U148)),IF(AND(R147="Probabilidad",R148="Impacto"),(AC146-(+AC146*U148)),IF(R148="Probabilidad",AC147,""))),"")</f>
        <v/>
      </c>
      <c r="AD148" s="120" t="str">
        <f t="shared" si="18"/>
        <v/>
      </c>
      <c r="AE148" s="116"/>
      <c r="AF148" s="116"/>
      <c r="AG148" s="115"/>
      <c r="AH148" s="122"/>
      <c r="AI148" s="122"/>
      <c r="AJ148" s="95"/>
      <c r="AK148" s="114"/>
      <c r="AL148" s="44"/>
      <c r="AM148" s="44"/>
      <c r="AN148" s="90"/>
      <c r="AO148" s="90"/>
      <c r="AP148" s="90"/>
      <c r="AQ148" s="90"/>
      <c r="AR148" s="90"/>
      <c r="AS148" s="90"/>
      <c r="AT148" s="90"/>
      <c r="AU148" s="90"/>
      <c r="AV148" s="90"/>
      <c r="AW148" s="92"/>
      <c r="AX148" s="19"/>
      <c r="AY148" s="19"/>
      <c r="AZ148" s="19"/>
      <c r="BA148" s="19"/>
      <c r="BB148" s="19"/>
      <c r="BC148" s="19"/>
      <c r="BD148" s="19"/>
      <c r="BE148" s="19"/>
      <c r="BF148" s="19"/>
      <c r="BG148" s="19"/>
      <c r="BH148" s="19"/>
      <c r="BI148" s="19"/>
      <c r="BJ148" s="19"/>
      <c r="BK148" s="19"/>
      <c r="BL148" s="19"/>
      <c r="BM148" s="19"/>
      <c r="BN148" s="19"/>
      <c r="BO148" s="19"/>
      <c r="BP148" s="19"/>
    </row>
    <row r="149" spans="1:68" ht="39" customHeight="1" x14ac:dyDescent="0.35">
      <c r="A149" s="300"/>
      <c r="B149" s="295"/>
      <c r="C149" s="295"/>
      <c r="D149" s="295"/>
      <c r="E149" s="295"/>
      <c r="F149" s="295"/>
      <c r="G149" s="295"/>
      <c r="H149" s="295"/>
      <c r="I149" s="295"/>
      <c r="J149" s="295"/>
      <c r="K149" s="295"/>
      <c r="L149" s="295"/>
      <c r="M149" s="295"/>
      <c r="N149" s="295"/>
      <c r="O149" s="114">
        <v>4</v>
      </c>
      <c r="P149" s="115"/>
      <c r="Q149" s="115"/>
      <c r="R149" s="114" t="str">
        <f t="shared" si="13"/>
        <v/>
      </c>
      <c r="S149" s="116"/>
      <c r="T149" s="116"/>
      <c r="U149" s="117" t="str">
        <f t="shared" si="25"/>
        <v/>
      </c>
      <c r="V149" s="116"/>
      <c r="W149" s="116"/>
      <c r="X149" s="116"/>
      <c r="Y149" s="118" t="str">
        <f t="shared" si="42"/>
        <v/>
      </c>
      <c r="Z149" s="119" t="str">
        <f t="shared" si="15"/>
        <v/>
      </c>
      <c r="AA149" s="117" t="str">
        <f t="shared" si="16"/>
        <v/>
      </c>
      <c r="AB149" s="119" t="str">
        <f t="shared" si="17"/>
        <v/>
      </c>
      <c r="AC149" s="117" t="str">
        <f t="shared" si="43"/>
        <v/>
      </c>
      <c r="AD149" s="120" t="str">
        <f t="shared" si="18"/>
        <v/>
      </c>
      <c r="AE149" s="116"/>
      <c r="AF149" s="116"/>
      <c r="AG149" s="115"/>
      <c r="AH149" s="122"/>
      <c r="AI149" s="122"/>
      <c r="AJ149" s="95"/>
      <c r="AK149" s="114"/>
      <c r="AL149" s="44"/>
      <c r="AM149" s="44"/>
      <c r="AN149" s="90"/>
      <c r="AO149" s="90"/>
      <c r="AP149" s="90"/>
      <c r="AQ149" s="90"/>
      <c r="AR149" s="90"/>
      <c r="AS149" s="90"/>
      <c r="AT149" s="90"/>
      <c r="AU149" s="90"/>
      <c r="AV149" s="90"/>
      <c r="AW149" s="92"/>
      <c r="AX149" s="19"/>
      <c r="AY149" s="19"/>
      <c r="AZ149" s="19"/>
      <c r="BA149" s="19"/>
      <c r="BB149" s="19"/>
      <c r="BC149" s="19"/>
      <c r="BD149" s="19"/>
      <c r="BE149" s="19"/>
      <c r="BF149" s="19"/>
      <c r="BG149" s="19"/>
      <c r="BH149" s="19"/>
      <c r="BI149" s="19"/>
      <c r="BJ149" s="19"/>
      <c r="BK149" s="19"/>
      <c r="BL149" s="19"/>
      <c r="BM149" s="19"/>
      <c r="BN149" s="19"/>
      <c r="BO149" s="19"/>
      <c r="BP149" s="19"/>
    </row>
    <row r="150" spans="1:68" ht="39" customHeight="1" x14ac:dyDescent="0.35">
      <c r="A150" s="300"/>
      <c r="B150" s="295"/>
      <c r="C150" s="295"/>
      <c r="D150" s="295"/>
      <c r="E150" s="295"/>
      <c r="F150" s="295"/>
      <c r="G150" s="295"/>
      <c r="H150" s="295"/>
      <c r="I150" s="295"/>
      <c r="J150" s="295"/>
      <c r="K150" s="295"/>
      <c r="L150" s="295"/>
      <c r="M150" s="295"/>
      <c r="N150" s="295"/>
      <c r="O150" s="114">
        <v>5</v>
      </c>
      <c r="P150" s="115"/>
      <c r="Q150" s="115"/>
      <c r="R150" s="114" t="str">
        <f t="shared" si="13"/>
        <v/>
      </c>
      <c r="S150" s="116"/>
      <c r="T150" s="116"/>
      <c r="U150" s="117" t="str">
        <f t="shared" si="25"/>
        <v/>
      </c>
      <c r="V150" s="116"/>
      <c r="W150" s="116"/>
      <c r="X150" s="116"/>
      <c r="Y150" s="118" t="str">
        <f t="shared" si="42"/>
        <v/>
      </c>
      <c r="Z150" s="119" t="str">
        <f t="shared" si="15"/>
        <v/>
      </c>
      <c r="AA150" s="117" t="str">
        <f t="shared" si="16"/>
        <v/>
      </c>
      <c r="AB150" s="119" t="str">
        <f t="shared" si="17"/>
        <v/>
      </c>
      <c r="AC150" s="117" t="str">
        <f t="shared" si="43"/>
        <v/>
      </c>
      <c r="AD150" s="120" t="str">
        <f t="shared" si="18"/>
        <v/>
      </c>
      <c r="AE150" s="116"/>
      <c r="AF150" s="116"/>
      <c r="AG150" s="115"/>
      <c r="AH150" s="122"/>
      <c r="AI150" s="122"/>
      <c r="AJ150" s="95"/>
      <c r="AK150" s="114"/>
      <c r="AL150" s="44"/>
      <c r="AM150" s="44"/>
      <c r="AN150" s="90"/>
      <c r="AO150" s="90"/>
      <c r="AP150" s="90"/>
      <c r="AQ150" s="90"/>
      <c r="AR150" s="90"/>
      <c r="AS150" s="90"/>
      <c r="AT150" s="90"/>
      <c r="AU150" s="90"/>
      <c r="AV150" s="90"/>
      <c r="AW150" s="92"/>
      <c r="AX150" s="19"/>
      <c r="AY150" s="19"/>
      <c r="AZ150" s="19"/>
      <c r="BA150" s="19"/>
      <c r="BB150" s="19"/>
      <c r="BC150" s="19"/>
      <c r="BD150" s="19"/>
      <c r="BE150" s="19"/>
      <c r="BF150" s="19"/>
      <c r="BG150" s="19"/>
      <c r="BH150" s="19"/>
      <c r="BI150" s="19"/>
      <c r="BJ150" s="19"/>
      <c r="BK150" s="19"/>
      <c r="BL150" s="19"/>
      <c r="BM150" s="19"/>
      <c r="BN150" s="19"/>
      <c r="BO150" s="19"/>
      <c r="BP150" s="19"/>
    </row>
    <row r="151" spans="1:68" ht="39" customHeight="1" x14ac:dyDescent="0.35">
      <c r="A151" s="300"/>
      <c r="B151" s="295"/>
      <c r="C151" s="295"/>
      <c r="D151" s="295"/>
      <c r="E151" s="295"/>
      <c r="F151" s="295"/>
      <c r="G151" s="295"/>
      <c r="H151" s="295"/>
      <c r="I151" s="295"/>
      <c r="J151" s="295"/>
      <c r="K151" s="295"/>
      <c r="L151" s="295"/>
      <c r="M151" s="295"/>
      <c r="N151" s="295"/>
      <c r="O151" s="114">
        <v>6</v>
      </c>
      <c r="P151" s="115"/>
      <c r="Q151" s="115"/>
      <c r="R151" s="114" t="str">
        <f t="shared" si="13"/>
        <v/>
      </c>
      <c r="S151" s="116"/>
      <c r="T151" s="116"/>
      <c r="U151" s="117" t="str">
        <f t="shared" si="25"/>
        <v/>
      </c>
      <c r="V151" s="116"/>
      <c r="W151" s="116"/>
      <c r="X151" s="116"/>
      <c r="Y151" s="118" t="str">
        <f t="shared" si="42"/>
        <v/>
      </c>
      <c r="Z151" s="119" t="str">
        <f t="shared" si="15"/>
        <v/>
      </c>
      <c r="AA151" s="117" t="str">
        <f t="shared" si="16"/>
        <v/>
      </c>
      <c r="AB151" s="119" t="str">
        <f t="shared" si="17"/>
        <v/>
      </c>
      <c r="AC151" s="117" t="str">
        <f t="shared" si="43"/>
        <v/>
      </c>
      <c r="AD151" s="120" t="str">
        <f t="shared" si="18"/>
        <v/>
      </c>
      <c r="AE151" s="116"/>
      <c r="AF151" s="116"/>
      <c r="AG151" s="115"/>
      <c r="AH151" s="122"/>
      <c r="AI151" s="122"/>
      <c r="AJ151" s="95"/>
      <c r="AK151" s="114"/>
      <c r="AL151" s="44"/>
      <c r="AM151" s="44"/>
      <c r="AN151" s="90"/>
      <c r="AO151" s="90"/>
      <c r="AP151" s="90"/>
      <c r="AQ151" s="90"/>
      <c r="AR151" s="90"/>
      <c r="AS151" s="90"/>
      <c r="AT151" s="90"/>
      <c r="AU151" s="90"/>
      <c r="AV151" s="90"/>
      <c r="AW151" s="92"/>
      <c r="AX151" s="19"/>
      <c r="AY151" s="19"/>
      <c r="AZ151" s="19"/>
      <c r="BA151" s="19"/>
      <c r="BB151" s="19"/>
      <c r="BC151" s="19"/>
      <c r="BD151" s="19"/>
      <c r="BE151" s="19"/>
      <c r="BF151" s="19"/>
      <c r="BG151" s="19"/>
      <c r="BH151" s="19"/>
      <c r="BI151" s="19"/>
      <c r="BJ151" s="19"/>
      <c r="BK151" s="19"/>
      <c r="BL151" s="19"/>
      <c r="BM151" s="19"/>
      <c r="BN151" s="19"/>
      <c r="BO151" s="19"/>
      <c r="BP151" s="19"/>
    </row>
    <row r="152" spans="1:68" ht="39" customHeight="1" x14ac:dyDescent="0.35">
      <c r="A152" s="300"/>
      <c r="B152" s="295"/>
      <c r="C152" s="295"/>
      <c r="D152" s="295"/>
      <c r="E152" s="295"/>
      <c r="F152" s="295"/>
      <c r="G152" s="295"/>
      <c r="H152" s="295"/>
      <c r="I152" s="295"/>
      <c r="J152" s="295"/>
      <c r="K152" s="295"/>
      <c r="L152" s="295"/>
      <c r="M152" s="295"/>
      <c r="N152" s="295"/>
      <c r="O152" s="114">
        <v>7</v>
      </c>
      <c r="P152" s="115"/>
      <c r="Q152" s="115"/>
      <c r="R152" s="114" t="str">
        <f t="shared" si="13"/>
        <v/>
      </c>
      <c r="S152" s="116"/>
      <c r="T152" s="116"/>
      <c r="U152" s="117" t="str">
        <f t="shared" si="25"/>
        <v/>
      </c>
      <c r="V152" s="116"/>
      <c r="W152" s="116"/>
      <c r="X152" s="116"/>
      <c r="Y152" s="118" t="str">
        <f t="shared" si="42"/>
        <v/>
      </c>
      <c r="Z152" s="119" t="str">
        <f t="shared" si="15"/>
        <v/>
      </c>
      <c r="AA152" s="117" t="str">
        <f t="shared" si="16"/>
        <v/>
      </c>
      <c r="AB152" s="119" t="str">
        <f t="shared" si="17"/>
        <v/>
      </c>
      <c r="AC152" s="117" t="str">
        <f t="shared" si="43"/>
        <v/>
      </c>
      <c r="AD152" s="120" t="str">
        <f t="shared" si="18"/>
        <v/>
      </c>
      <c r="AE152" s="116"/>
      <c r="AF152" s="116"/>
      <c r="AG152" s="115"/>
      <c r="AH152" s="122"/>
      <c r="AI152" s="122"/>
      <c r="AJ152" s="95"/>
      <c r="AK152" s="114"/>
      <c r="AL152" s="44"/>
      <c r="AM152" s="44"/>
      <c r="AN152" s="90"/>
      <c r="AO152" s="90"/>
      <c r="AP152" s="90"/>
      <c r="AQ152" s="90"/>
      <c r="AR152" s="90"/>
      <c r="AS152" s="90"/>
      <c r="AT152" s="90"/>
      <c r="AU152" s="90"/>
      <c r="AV152" s="90"/>
      <c r="AW152" s="92"/>
      <c r="AX152" s="19"/>
      <c r="AY152" s="19"/>
      <c r="AZ152" s="19"/>
      <c r="BA152" s="19"/>
      <c r="BB152" s="19"/>
      <c r="BC152" s="19"/>
      <c r="BD152" s="19"/>
      <c r="BE152" s="19"/>
      <c r="BF152" s="19"/>
      <c r="BG152" s="19"/>
      <c r="BH152" s="19"/>
      <c r="BI152" s="19"/>
      <c r="BJ152" s="19"/>
      <c r="BK152" s="19"/>
      <c r="BL152" s="19"/>
      <c r="BM152" s="19"/>
      <c r="BN152" s="19"/>
      <c r="BO152" s="19"/>
      <c r="BP152" s="19"/>
    </row>
    <row r="153" spans="1:68" ht="39" customHeight="1" x14ac:dyDescent="0.35">
      <c r="A153" s="300"/>
      <c r="B153" s="295"/>
      <c r="C153" s="295"/>
      <c r="D153" s="295"/>
      <c r="E153" s="295"/>
      <c r="F153" s="295"/>
      <c r="G153" s="295"/>
      <c r="H153" s="295"/>
      <c r="I153" s="295"/>
      <c r="J153" s="295"/>
      <c r="K153" s="295"/>
      <c r="L153" s="295"/>
      <c r="M153" s="295"/>
      <c r="N153" s="295"/>
      <c r="O153" s="114">
        <v>8</v>
      </c>
      <c r="P153" s="115"/>
      <c r="Q153" s="115"/>
      <c r="R153" s="114" t="str">
        <f t="shared" si="13"/>
        <v/>
      </c>
      <c r="S153" s="116"/>
      <c r="T153" s="116"/>
      <c r="U153" s="117" t="str">
        <f t="shared" si="25"/>
        <v/>
      </c>
      <c r="V153" s="116"/>
      <c r="W153" s="116"/>
      <c r="X153" s="116"/>
      <c r="Y153" s="118" t="str">
        <f t="shared" si="42"/>
        <v/>
      </c>
      <c r="Z153" s="119" t="str">
        <f t="shared" si="15"/>
        <v/>
      </c>
      <c r="AA153" s="117" t="str">
        <f t="shared" si="16"/>
        <v/>
      </c>
      <c r="AB153" s="119" t="str">
        <f t="shared" si="17"/>
        <v/>
      </c>
      <c r="AC153" s="117" t="str">
        <f t="shared" si="43"/>
        <v/>
      </c>
      <c r="AD153" s="120" t="str">
        <f t="shared" si="18"/>
        <v/>
      </c>
      <c r="AE153" s="116"/>
      <c r="AF153" s="116"/>
      <c r="AG153" s="115"/>
      <c r="AH153" s="122"/>
      <c r="AI153" s="122"/>
      <c r="AJ153" s="95"/>
      <c r="AK153" s="114"/>
      <c r="AL153" s="44"/>
      <c r="AM153" s="44"/>
      <c r="AN153" s="90"/>
      <c r="AO153" s="90"/>
      <c r="AP153" s="90"/>
      <c r="AQ153" s="90"/>
      <c r="AR153" s="90"/>
      <c r="AS153" s="90"/>
      <c r="AT153" s="90"/>
      <c r="AU153" s="90"/>
      <c r="AV153" s="90"/>
      <c r="AW153" s="92"/>
      <c r="AX153" s="19"/>
      <c r="AY153" s="19"/>
      <c r="AZ153" s="19"/>
      <c r="BA153" s="19"/>
      <c r="BB153" s="19"/>
      <c r="BC153" s="19"/>
      <c r="BD153" s="19"/>
      <c r="BE153" s="19"/>
      <c r="BF153" s="19"/>
      <c r="BG153" s="19"/>
      <c r="BH153" s="19"/>
      <c r="BI153" s="19"/>
      <c r="BJ153" s="19"/>
      <c r="BK153" s="19"/>
      <c r="BL153" s="19"/>
      <c r="BM153" s="19"/>
      <c r="BN153" s="19"/>
      <c r="BO153" s="19"/>
      <c r="BP153" s="19"/>
    </row>
    <row r="154" spans="1:68" ht="39" customHeight="1" x14ac:dyDescent="0.35">
      <c r="A154" s="300"/>
      <c r="B154" s="295"/>
      <c r="C154" s="295"/>
      <c r="D154" s="295"/>
      <c r="E154" s="295"/>
      <c r="F154" s="295"/>
      <c r="G154" s="295"/>
      <c r="H154" s="295"/>
      <c r="I154" s="295"/>
      <c r="J154" s="295"/>
      <c r="K154" s="295"/>
      <c r="L154" s="295"/>
      <c r="M154" s="295"/>
      <c r="N154" s="295"/>
      <c r="O154" s="114">
        <v>9</v>
      </c>
      <c r="P154" s="115"/>
      <c r="Q154" s="115"/>
      <c r="R154" s="138" t="str">
        <f t="shared" si="13"/>
        <v/>
      </c>
      <c r="S154" s="139"/>
      <c r="T154" s="139"/>
      <c r="U154" s="140" t="str">
        <f t="shared" si="25"/>
        <v/>
      </c>
      <c r="V154" s="139"/>
      <c r="W154" s="139"/>
      <c r="X154" s="139"/>
      <c r="Y154" s="141" t="str">
        <f t="shared" si="42"/>
        <v/>
      </c>
      <c r="Z154" s="142" t="str">
        <f t="shared" si="15"/>
        <v/>
      </c>
      <c r="AA154" s="140" t="str">
        <f t="shared" si="16"/>
        <v/>
      </c>
      <c r="AB154" s="142" t="str">
        <f t="shared" si="17"/>
        <v/>
      </c>
      <c r="AC154" s="140" t="str">
        <f t="shared" si="43"/>
        <v/>
      </c>
      <c r="AD154" s="143" t="str">
        <f t="shared" si="18"/>
        <v/>
      </c>
      <c r="AE154" s="139"/>
      <c r="AF154" s="139"/>
      <c r="AG154" s="115"/>
      <c r="AH154" s="122"/>
      <c r="AI154" s="122"/>
      <c r="AJ154" s="95"/>
      <c r="AK154" s="114"/>
      <c r="AL154" s="44"/>
      <c r="AM154" s="44"/>
      <c r="AN154" s="90"/>
      <c r="AO154" s="90"/>
      <c r="AP154" s="90"/>
      <c r="AQ154" s="90"/>
      <c r="AR154" s="90"/>
      <c r="AS154" s="90"/>
      <c r="AT154" s="90"/>
      <c r="AU154" s="90"/>
      <c r="AV154" s="90"/>
      <c r="AW154" s="92"/>
      <c r="AX154" s="19"/>
      <c r="AY154" s="19"/>
      <c r="AZ154" s="19"/>
      <c r="BA154" s="19"/>
      <c r="BB154" s="19"/>
      <c r="BC154" s="19"/>
      <c r="BD154" s="19"/>
      <c r="BE154" s="19"/>
      <c r="BF154" s="19"/>
      <c r="BG154" s="19"/>
      <c r="BH154" s="19"/>
      <c r="BI154" s="19"/>
      <c r="BJ154" s="19"/>
      <c r="BK154" s="19"/>
      <c r="BL154" s="19"/>
      <c r="BM154" s="19"/>
      <c r="BN154" s="19"/>
      <c r="BO154" s="19"/>
      <c r="BP154" s="19"/>
    </row>
    <row r="155" spans="1:68" ht="39" customHeight="1" x14ac:dyDescent="0.35">
      <c r="A155" s="301"/>
      <c r="B155" s="296"/>
      <c r="C155" s="296"/>
      <c r="D155" s="296"/>
      <c r="E155" s="296"/>
      <c r="F155" s="296"/>
      <c r="G155" s="296"/>
      <c r="H155" s="296"/>
      <c r="I155" s="296"/>
      <c r="J155" s="296"/>
      <c r="K155" s="296"/>
      <c r="L155" s="296"/>
      <c r="M155" s="296"/>
      <c r="N155" s="296"/>
      <c r="O155" s="123">
        <v>10</v>
      </c>
      <c r="P155" s="124"/>
      <c r="Q155" s="124"/>
      <c r="R155" s="144" t="str">
        <f t="shared" si="13"/>
        <v/>
      </c>
      <c r="S155" s="145"/>
      <c r="T155" s="145"/>
      <c r="U155" s="146" t="str">
        <f t="shared" si="25"/>
        <v/>
      </c>
      <c r="V155" s="145"/>
      <c r="W155" s="145"/>
      <c r="X155" s="145"/>
      <c r="Y155" s="147" t="str">
        <f t="shared" si="42"/>
        <v/>
      </c>
      <c r="Z155" s="148" t="str">
        <f t="shared" si="15"/>
        <v/>
      </c>
      <c r="AA155" s="146" t="str">
        <f t="shared" si="16"/>
        <v/>
      </c>
      <c r="AB155" s="148" t="str">
        <f t="shared" si="17"/>
        <v/>
      </c>
      <c r="AC155" s="146" t="str">
        <f t="shared" si="43"/>
        <v/>
      </c>
      <c r="AD155" s="149" t="str">
        <f t="shared" si="18"/>
        <v/>
      </c>
      <c r="AE155" s="145"/>
      <c r="AF155" s="145"/>
      <c r="AG155" s="124"/>
      <c r="AH155" s="126"/>
      <c r="AI155" s="126"/>
      <c r="AJ155" s="127"/>
      <c r="AK155" s="123"/>
      <c r="AL155" s="59"/>
      <c r="AM155" s="59"/>
      <c r="AN155" s="93"/>
      <c r="AO155" s="93"/>
      <c r="AP155" s="93"/>
      <c r="AQ155" s="93"/>
      <c r="AR155" s="93"/>
      <c r="AS155" s="93"/>
      <c r="AT155" s="93"/>
      <c r="AU155" s="93"/>
      <c r="AV155" s="93"/>
      <c r="AW155" s="94"/>
      <c r="AX155" s="19"/>
      <c r="AY155" s="19"/>
      <c r="AZ155" s="19"/>
      <c r="BA155" s="19"/>
      <c r="BB155" s="19"/>
      <c r="BC155" s="19"/>
      <c r="BD155" s="19"/>
      <c r="BE155" s="19"/>
      <c r="BF155" s="19"/>
      <c r="BG155" s="19"/>
      <c r="BH155" s="19"/>
      <c r="BI155" s="19"/>
      <c r="BJ155" s="19"/>
      <c r="BK155" s="19"/>
      <c r="BL155" s="19"/>
      <c r="BM155" s="19"/>
      <c r="BN155" s="19"/>
      <c r="BO155" s="19"/>
      <c r="BP155" s="19"/>
    </row>
    <row r="156" spans="1:68" ht="39" customHeight="1" x14ac:dyDescent="0.35">
      <c r="A156" s="150"/>
      <c r="B156" s="150"/>
      <c r="C156" s="305" t="s">
        <v>328</v>
      </c>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306"/>
      <c r="AL156" s="20"/>
      <c r="AM156" s="20"/>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c r="BJ156" s="121"/>
      <c r="BK156" s="121"/>
      <c r="BL156" s="121"/>
      <c r="BM156" s="121"/>
      <c r="BN156" s="121"/>
      <c r="BO156" s="121"/>
      <c r="BP156" s="121"/>
    </row>
    <row r="157" spans="1:68" ht="39" customHeight="1" x14ac:dyDescent="0.35">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20"/>
      <c r="AM157" s="20"/>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c r="BJ157" s="121"/>
      <c r="BK157" s="121"/>
      <c r="BL157" s="121"/>
      <c r="BM157" s="121"/>
      <c r="BN157" s="121"/>
      <c r="BO157" s="121"/>
      <c r="BP157" s="121"/>
    </row>
    <row r="158" spans="1:68" ht="39" customHeight="1" x14ac:dyDescent="0.35">
      <c r="A158" s="121"/>
      <c r="B158" s="121"/>
      <c r="C158" s="151" t="s">
        <v>329</v>
      </c>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20"/>
      <c r="AM158" s="20"/>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c r="BJ158" s="121"/>
      <c r="BK158" s="121"/>
      <c r="BL158" s="121"/>
      <c r="BM158" s="121"/>
      <c r="BN158" s="121"/>
      <c r="BO158" s="121"/>
      <c r="BP158" s="121"/>
    </row>
    <row r="159" spans="1:68" ht="39" customHeight="1" x14ac:dyDescent="0.35">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20"/>
      <c r="AM159" s="20"/>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row>
    <row r="160" spans="1:68" ht="39" customHeight="1" x14ac:dyDescent="0.35">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20"/>
      <c r="AM160" s="20"/>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c r="BO160" s="121"/>
      <c r="BP160" s="121"/>
    </row>
    <row r="161" spans="1:68" ht="39" customHeight="1" x14ac:dyDescent="0.35">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20"/>
      <c r="AM161" s="20"/>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c r="BJ161" s="121"/>
      <c r="BK161" s="121"/>
      <c r="BL161" s="121"/>
      <c r="BM161" s="121"/>
      <c r="BN161" s="121"/>
      <c r="BO161" s="121"/>
      <c r="BP161" s="121"/>
    </row>
    <row r="162" spans="1:68" ht="39" customHeight="1" x14ac:dyDescent="0.35">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20"/>
      <c r="AM162" s="20"/>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c r="BJ162" s="121"/>
      <c r="BK162" s="121"/>
      <c r="BL162" s="121"/>
      <c r="BM162" s="121"/>
      <c r="BN162" s="121"/>
      <c r="BO162" s="121"/>
      <c r="BP162" s="121"/>
    </row>
    <row r="163" spans="1:68" ht="39" customHeight="1" x14ac:dyDescent="0.35">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20"/>
      <c r="AM163" s="20"/>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c r="BJ163" s="121"/>
      <c r="BK163" s="121"/>
      <c r="BL163" s="121"/>
      <c r="BM163" s="121"/>
      <c r="BN163" s="121"/>
      <c r="BO163" s="121"/>
      <c r="BP163" s="121"/>
    </row>
    <row r="164" spans="1:68" ht="39" customHeight="1" x14ac:dyDescent="0.35">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20"/>
      <c r="AM164" s="20"/>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c r="BJ164" s="121"/>
      <c r="BK164" s="121"/>
      <c r="BL164" s="121"/>
      <c r="BM164" s="121"/>
      <c r="BN164" s="121"/>
      <c r="BO164" s="121"/>
      <c r="BP164" s="121"/>
    </row>
    <row r="165" spans="1:68" ht="39" customHeight="1" x14ac:dyDescent="0.35">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20"/>
      <c r="AM165" s="20"/>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c r="BJ165" s="121"/>
      <c r="BK165" s="121"/>
      <c r="BL165" s="121"/>
      <c r="BM165" s="121"/>
      <c r="BN165" s="121"/>
      <c r="BO165" s="121"/>
      <c r="BP165" s="121"/>
    </row>
    <row r="166" spans="1:68" ht="39" customHeight="1" x14ac:dyDescent="0.35">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20"/>
      <c r="AM166" s="20"/>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1"/>
      <c r="BL166" s="121"/>
      <c r="BM166" s="121"/>
      <c r="BN166" s="121"/>
      <c r="BO166" s="121"/>
      <c r="BP166" s="121"/>
    </row>
    <row r="167" spans="1:68" ht="39" customHeight="1" x14ac:dyDescent="0.35">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20"/>
      <c r="AM167" s="20"/>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c r="BJ167" s="121"/>
      <c r="BK167" s="121"/>
      <c r="BL167" s="121"/>
      <c r="BM167" s="121"/>
      <c r="BN167" s="121"/>
      <c r="BO167" s="121"/>
      <c r="BP167" s="121"/>
    </row>
    <row r="168" spans="1:68" ht="39" customHeight="1" x14ac:dyDescent="0.35">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20"/>
      <c r="AM168" s="20"/>
      <c r="AN168" s="121"/>
      <c r="AO168" s="121"/>
      <c r="AP168" s="121"/>
      <c r="AQ168" s="121"/>
      <c r="AR168" s="121"/>
      <c r="AS168" s="121"/>
      <c r="AT168" s="121"/>
      <c r="AU168" s="121"/>
      <c r="AV168" s="121"/>
      <c r="AW168" s="121"/>
      <c r="AX168" s="121"/>
      <c r="AY168" s="121"/>
      <c r="AZ168" s="121"/>
      <c r="BA168" s="121"/>
      <c r="BB168" s="121"/>
      <c r="BC168" s="121"/>
      <c r="BD168" s="121"/>
      <c r="BE168" s="121"/>
      <c r="BF168" s="121"/>
      <c r="BG168" s="121"/>
      <c r="BH168" s="121"/>
      <c r="BI168" s="121"/>
      <c r="BJ168" s="121"/>
      <c r="BK168" s="121"/>
      <c r="BL168" s="121"/>
      <c r="BM168" s="121"/>
      <c r="BN168" s="121"/>
      <c r="BO168" s="121"/>
      <c r="BP168" s="121"/>
    </row>
    <row r="169" spans="1:68" ht="39" customHeight="1" x14ac:dyDescent="0.35">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20"/>
      <c r="AM169" s="20"/>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c r="BJ169" s="121"/>
      <c r="BK169" s="121"/>
      <c r="BL169" s="121"/>
      <c r="BM169" s="121"/>
      <c r="BN169" s="121"/>
      <c r="BO169" s="121"/>
      <c r="BP169" s="121"/>
    </row>
    <row r="170" spans="1:68" ht="39" customHeight="1" x14ac:dyDescent="0.35">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20"/>
      <c r="AM170" s="20"/>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1"/>
      <c r="BK170" s="121"/>
      <c r="BL170" s="121"/>
      <c r="BM170" s="121"/>
      <c r="BN170" s="121"/>
      <c r="BO170" s="121"/>
      <c r="BP170" s="121"/>
    </row>
    <row r="171" spans="1:68" ht="39" customHeight="1" x14ac:dyDescent="0.35">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20"/>
      <c r="AM171" s="20"/>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c r="BJ171" s="121"/>
      <c r="BK171" s="121"/>
      <c r="BL171" s="121"/>
      <c r="BM171" s="121"/>
      <c r="BN171" s="121"/>
      <c r="BO171" s="121"/>
      <c r="BP171" s="121"/>
    </row>
    <row r="172" spans="1:68" ht="39" customHeight="1" x14ac:dyDescent="0.35">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20"/>
      <c r="AM172" s="20"/>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c r="BJ172" s="121"/>
      <c r="BK172" s="121"/>
      <c r="BL172" s="121"/>
      <c r="BM172" s="121"/>
      <c r="BN172" s="121"/>
      <c r="BO172" s="121"/>
      <c r="BP172" s="121"/>
    </row>
    <row r="173" spans="1:68" ht="39" customHeight="1" x14ac:dyDescent="0.35">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20"/>
      <c r="AM173" s="20"/>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1"/>
      <c r="BK173" s="121"/>
      <c r="BL173" s="121"/>
      <c r="BM173" s="121"/>
      <c r="BN173" s="121"/>
      <c r="BO173" s="121"/>
      <c r="BP173" s="121"/>
    </row>
    <row r="174" spans="1:68" ht="39" customHeight="1" x14ac:dyDescent="0.35">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20"/>
      <c r="AM174" s="20"/>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c r="BJ174" s="121"/>
      <c r="BK174" s="121"/>
      <c r="BL174" s="121"/>
      <c r="BM174" s="121"/>
      <c r="BN174" s="121"/>
      <c r="BO174" s="121"/>
      <c r="BP174" s="121"/>
    </row>
    <row r="175" spans="1:68" ht="39" customHeight="1" x14ac:dyDescent="0.35">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20"/>
      <c r="AM175" s="20"/>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c r="BJ175" s="121"/>
      <c r="BK175" s="121"/>
      <c r="BL175" s="121"/>
      <c r="BM175" s="121"/>
      <c r="BN175" s="121"/>
      <c r="BO175" s="121"/>
      <c r="BP175" s="121"/>
    </row>
    <row r="176" spans="1:68" ht="39" customHeight="1" x14ac:dyDescent="0.35">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20"/>
      <c r="AM176" s="20"/>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c r="BJ176" s="121"/>
      <c r="BK176" s="121"/>
      <c r="BL176" s="121"/>
      <c r="BM176" s="121"/>
      <c r="BN176" s="121"/>
      <c r="BO176" s="121"/>
      <c r="BP176" s="121"/>
    </row>
    <row r="177" spans="1:68" ht="39" customHeight="1" x14ac:dyDescent="0.35">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20"/>
      <c r="AM177" s="20"/>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c r="BJ177" s="121"/>
      <c r="BK177" s="121"/>
      <c r="BL177" s="121"/>
      <c r="BM177" s="121"/>
      <c r="BN177" s="121"/>
      <c r="BO177" s="121"/>
      <c r="BP177" s="121"/>
    </row>
    <row r="178" spans="1:68" ht="39" customHeight="1" x14ac:dyDescent="0.35">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20"/>
      <c r="AM178" s="20"/>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c r="BJ178" s="121"/>
      <c r="BK178" s="121"/>
      <c r="BL178" s="121"/>
      <c r="BM178" s="121"/>
      <c r="BN178" s="121"/>
      <c r="BO178" s="121"/>
      <c r="BP178" s="121"/>
    </row>
    <row r="179" spans="1:68" ht="39" customHeight="1" x14ac:dyDescent="0.35">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20"/>
      <c r="AM179" s="20"/>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c r="BJ179" s="121"/>
      <c r="BK179" s="121"/>
      <c r="BL179" s="121"/>
      <c r="BM179" s="121"/>
      <c r="BN179" s="121"/>
      <c r="BO179" s="121"/>
      <c r="BP179" s="121"/>
    </row>
    <row r="180" spans="1:68" ht="39" customHeight="1" x14ac:dyDescent="0.35">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20"/>
      <c r="AM180" s="20"/>
      <c r="AN180" s="121"/>
      <c r="AO180" s="121"/>
      <c r="AP180" s="121"/>
      <c r="AQ180" s="121"/>
      <c r="AR180" s="121"/>
      <c r="AS180" s="121"/>
      <c r="AT180" s="121"/>
      <c r="AU180" s="121"/>
      <c r="AV180" s="121"/>
      <c r="AW180" s="121"/>
      <c r="AX180" s="121"/>
      <c r="AY180" s="121"/>
      <c r="AZ180" s="121"/>
      <c r="BA180" s="121"/>
      <c r="BB180" s="121"/>
      <c r="BC180" s="121"/>
      <c r="BD180" s="121"/>
      <c r="BE180" s="121"/>
      <c r="BF180" s="121"/>
      <c r="BG180" s="121"/>
      <c r="BH180" s="121"/>
      <c r="BI180" s="121"/>
      <c r="BJ180" s="121"/>
      <c r="BK180" s="121"/>
      <c r="BL180" s="121"/>
      <c r="BM180" s="121"/>
      <c r="BN180" s="121"/>
      <c r="BO180" s="121"/>
      <c r="BP180" s="121"/>
    </row>
    <row r="181" spans="1:68" ht="39" customHeight="1" x14ac:dyDescent="0.35">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20"/>
      <c r="AM181" s="20"/>
      <c r="AN181" s="121"/>
      <c r="AO181" s="121"/>
      <c r="AP181" s="121"/>
      <c r="AQ181" s="121"/>
      <c r="AR181" s="121"/>
      <c r="AS181" s="121"/>
      <c r="AT181" s="121"/>
      <c r="AU181" s="121"/>
      <c r="AV181" s="121"/>
      <c r="AW181" s="121"/>
      <c r="AX181" s="121"/>
      <c r="AY181" s="121"/>
      <c r="AZ181" s="121"/>
      <c r="BA181" s="121"/>
      <c r="BB181" s="121"/>
      <c r="BC181" s="121"/>
      <c r="BD181" s="121"/>
      <c r="BE181" s="121"/>
      <c r="BF181" s="121"/>
      <c r="BG181" s="121"/>
      <c r="BH181" s="121"/>
      <c r="BI181" s="121"/>
      <c r="BJ181" s="121"/>
      <c r="BK181" s="121"/>
      <c r="BL181" s="121"/>
      <c r="BM181" s="121"/>
      <c r="BN181" s="121"/>
      <c r="BO181" s="121"/>
      <c r="BP181" s="121"/>
    </row>
    <row r="182" spans="1:68" ht="39" customHeight="1" x14ac:dyDescent="0.35">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20"/>
      <c r="AM182" s="20"/>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c r="BJ182" s="121"/>
      <c r="BK182" s="121"/>
      <c r="BL182" s="121"/>
      <c r="BM182" s="121"/>
      <c r="BN182" s="121"/>
      <c r="BO182" s="121"/>
      <c r="BP182" s="121"/>
    </row>
    <row r="183" spans="1:68" ht="39" customHeight="1" x14ac:dyDescent="0.35">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20"/>
      <c r="AM183" s="20"/>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c r="BJ183" s="121"/>
      <c r="BK183" s="121"/>
      <c r="BL183" s="121"/>
      <c r="BM183" s="121"/>
      <c r="BN183" s="121"/>
      <c r="BO183" s="121"/>
      <c r="BP183" s="121"/>
    </row>
    <row r="184" spans="1:68" ht="39" customHeight="1" x14ac:dyDescent="0.35">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20"/>
      <c r="AM184" s="20"/>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c r="BJ184" s="121"/>
      <c r="BK184" s="121"/>
      <c r="BL184" s="121"/>
      <c r="BM184" s="121"/>
      <c r="BN184" s="121"/>
      <c r="BO184" s="121"/>
      <c r="BP184" s="121"/>
    </row>
    <row r="185" spans="1:68" ht="39" customHeight="1" x14ac:dyDescent="0.35">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20"/>
      <c r="AM185" s="20"/>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c r="BJ185" s="121"/>
      <c r="BK185" s="121"/>
      <c r="BL185" s="121"/>
      <c r="BM185" s="121"/>
      <c r="BN185" s="121"/>
      <c r="BO185" s="121"/>
      <c r="BP185" s="121"/>
    </row>
    <row r="186" spans="1:68" ht="39" customHeight="1" x14ac:dyDescent="0.35">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20"/>
      <c r="AM186" s="20"/>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c r="BJ186" s="121"/>
      <c r="BK186" s="121"/>
      <c r="BL186" s="121"/>
      <c r="BM186" s="121"/>
      <c r="BN186" s="121"/>
      <c r="BO186" s="121"/>
      <c r="BP186" s="121"/>
    </row>
    <row r="187" spans="1:68" ht="39" customHeight="1" x14ac:dyDescent="0.35">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20"/>
      <c r="AM187" s="20"/>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c r="BJ187" s="121"/>
      <c r="BK187" s="121"/>
      <c r="BL187" s="121"/>
      <c r="BM187" s="121"/>
      <c r="BN187" s="121"/>
      <c r="BO187" s="121"/>
      <c r="BP187" s="121"/>
    </row>
    <row r="188" spans="1:68" ht="39" customHeight="1" x14ac:dyDescent="0.35">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20"/>
      <c r="AM188" s="20"/>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c r="BJ188" s="121"/>
      <c r="BK188" s="121"/>
      <c r="BL188" s="121"/>
      <c r="BM188" s="121"/>
      <c r="BN188" s="121"/>
      <c r="BO188" s="121"/>
      <c r="BP188" s="121"/>
    </row>
    <row r="189" spans="1:68" ht="39" customHeight="1" x14ac:dyDescent="0.35">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20"/>
      <c r="AM189" s="20"/>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c r="BJ189" s="121"/>
      <c r="BK189" s="121"/>
      <c r="BL189" s="121"/>
      <c r="BM189" s="121"/>
      <c r="BN189" s="121"/>
      <c r="BO189" s="121"/>
      <c r="BP189" s="121"/>
    </row>
    <row r="190" spans="1:68" ht="39" customHeight="1" x14ac:dyDescent="0.35">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20"/>
      <c r="AM190" s="20"/>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row>
    <row r="191" spans="1:68" ht="39" customHeight="1" x14ac:dyDescent="0.35">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20"/>
      <c r="AM191" s="20"/>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21"/>
      <c r="BN191" s="121"/>
      <c r="BO191" s="121"/>
      <c r="BP191" s="121"/>
    </row>
    <row r="192" spans="1:68" ht="39" customHeight="1" x14ac:dyDescent="0.35">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20"/>
      <c r="AM192" s="20"/>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row>
    <row r="193" spans="1:68" ht="39" customHeight="1" x14ac:dyDescent="0.35">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20"/>
      <c r="AM193" s="20"/>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21"/>
      <c r="BN193" s="121"/>
      <c r="BO193" s="121"/>
      <c r="BP193" s="121"/>
    </row>
    <row r="194" spans="1:68" ht="39" customHeight="1" x14ac:dyDescent="0.35">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20"/>
      <c r="AM194" s="20"/>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row>
    <row r="195" spans="1:68" ht="39" customHeight="1" x14ac:dyDescent="0.35">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20"/>
      <c r="AM195" s="20"/>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21"/>
      <c r="BN195" s="121"/>
      <c r="BO195" s="121"/>
      <c r="BP195" s="121"/>
    </row>
    <row r="196" spans="1:68" ht="39" customHeight="1" x14ac:dyDescent="0.35">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20"/>
      <c r="AM196" s="20"/>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c r="BJ196" s="121"/>
      <c r="BK196" s="121"/>
      <c r="BL196" s="121"/>
      <c r="BM196" s="121"/>
      <c r="BN196" s="121"/>
      <c r="BO196" s="121"/>
      <c r="BP196" s="121"/>
    </row>
    <row r="197" spans="1:68" ht="39" customHeight="1" x14ac:dyDescent="0.35">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20"/>
      <c r="AM197" s="20"/>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c r="BJ197" s="121"/>
      <c r="BK197" s="121"/>
      <c r="BL197" s="121"/>
      <c r="BM197" s="121"/>
      <c r="BN197" s="121"/>
      <c r="BO197" s="121"/>
      <c r="BP197" s="121"/>
    </row>
    <row r="198" spans="1:68" ht="39" customHeight="1" x14ac:dyDescent="0.35">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20"/>
      <c r="AM198" s="20"/>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c r="BJ198" s="121"/>
      <c r="BK198" s="121"/>
      <c r="BL198" s="121"/>
      <c r="BM198" s="121"/>
      <c r="BN198" s="121"/>
      <c r="BO198" s="121"/>
      <c r="BP198" s="121"/>
    </row>
    <row r="199" spans="1:68" ht="39" customHeight="1" x14ac:dyDescent="0.35">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20"/>
      <c r="AM199" s="20"/>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c r="BJ199" s="121"/>
      <c r="BK199" s="121"/>
      <c r="BL199" s="121"/>
      <c r="BM199" s="121"/>
      <c r="BN199" s="121"/>
      <c r="BO199" s="121"/>
      <c r="BP199" s="121"/>
    </row>
    <row r="200" spans="1:68" ht="39" customHeight="1" x14ac:dyDescent="0.35">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20"/>
      <c r="AM200" s="20"/>
      <c r="AN200" s="121"/>
      <c r="AO200" s="121"/>
      <c r="AP200" s="121"/>
      <c r="AQ200" s="121"/>
      <c r="AR200" s="121"/>
      <c r="AS200" s="121"/>
      <c r="AT200" s="121"/>
      <c r="AU200" s="121"/>
      <c r="AV200" s="121"/>
      <c r="AW200" s="121"/>
      <c r="AX200" s="121"/>
      <c r="AY200" s="121"/>
      <c r="AZ200" s="121"/>
      <c r="BA200" s="121"/>
      <c r="BB200" s="121"/>
      <c r="BC200" s="121"/>
      <c r="BD200" s="121"/>
      <c r="BE200" s="121"/>
      <c r="BF200" s="121"/>
      <c r="BG200" s="121"/>
      <c r="BH200" s="121"/>
      <c r="BI200" s="121"/>
      <c r="BJ200" s="121"/>
      <c r="BK200" s="121"/>
      <c r="BL200" s="121"/>
      <c r="BM200" s="121"/>
      <c r="BN200" s="121"/>
      <c r="BO200" s="121"/>
      <c r="BP200" s="121"/>
    </row>
    <row r="201" spans="1:68" ht="39" customHeight="1" x14ac:dyDescent="0.35">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20"/>
      <c r="AM201" s="20"/>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c r="BJ201" s="121"/>
      <c r="BK201" s="121"/>
      <c r="BL201" s="121"/>
      <c r="BM201" s="121"/>
      <c r="BN201" s="121"/>
      <c r="BO201" s="121"/>
      <c r="BP201" s="121"/>
    </row>
    <row r="202" spans="1:68" ht="39" customHeight="1" x14ac:dyDescent="0.35">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20"/>
      <c r="AM202" s="20"/>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c r="BJ202" s="121"/>
      <c r="BK202" s="121"/>
      <c r="BL202" s="121"/>
      <c r="BM202" s="121"/>
      <c r="BN202" s="121"/>
      <c r="BO202" s="121"/>
      <c r="BP202" s="121"/>
    </row>
    <row r="203" spans="1:68" ht="39" customHeight="1" x14ac:dyDescent="0.35">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20"/>
      <c r="AM203" s="20"/>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c r="BJ203" s="121"/>
      <c r="BK203" s="121"/>
      <c r="BL203" s="121"/>
      <c r="BM203" s="121"/>
      <c r="BN203" s="121"/>
      <c r="BO203" s="121"/>
      <c r="BP203" s="121"/>
    </row>
    <row r="204" spans="1:68" ht="39" customHeight="1" x14ac:dyDescent="0.35">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20"/>
      <c r="AM204" s="20"/>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c r="BJ204" s="121"/>
      <c r="BK204" s="121"/>
      <c r="BL204" s="121"/>
      <c r="BM204" s="121"/>
      <c r="BN204" s="121"/>
      <c r="BO204" s="121"/>
      <c r="BP204" s="121"/>
    </row>
    <row r="205" spans="1:68" ht="39" customHeight="1" x14ac:dyDescent="0.35">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20"/>
      <c r="AM205" s="20"/>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c r="BJ205" s="121"/>
      <c r="BK205" s="121"/>
      <c r="BL205" s="121"/>
      <c r="BM205" s="121"/>
      <c r="BN205" s="121"/>
      <c r="BO205" s="121"/>
      <c r="BP205" s="121"/>
    </row>
    <row r="206" spans="1:68" ht="39" customHeight="1" x14ac:dyDescent="0.35">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20"/>
      <c r="AM206" s="20"/>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c r="BJ206" s="121"/>
      <c r="BK206" s="121"/>
      <c r="BL206" s="121"/>
      <c r="BM206" s="121"/>
      <c r="BN206" s="121"/>
      <c r="BO206" s="121"/>
      <c r="BP206" s="121"/>
    </row>
    <row r="207" spans="1:68" ht="39" customHeight="1" x14ac:dyDescent="0.35">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20"/>
      <c r="AM207" s="20"/>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c r="BJ207" s="121"/>
      <c r="BK207" s="121"/>
      <c r="BL207" s="121"/>
      <c r="BM207" s="121"/>
      <c r="BN207" s="121"/>
      <c r="BO207" s="121"/>
      <c r="BP207" s="121"/>
    </row>
    <row r="208" spans="1:68" ht="39" customHeight="1" x14ac:dyDescent="0.35">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20"/>
      <c r="AM208" s="20"/>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c r="BJ208" s="121"/>
      <c r="BK208" s="121"/>
      <c r="BL208" s="121"/>
      <c r="BM208" s="121"/>
      <c r="BN208" s="121"/>
      <c r="BO208" s="121"/>
      <c r="BP208" s="121"/>
    </row>
    <row r="209" spans="1:68" ht="39" customHeight="1" x14ac:dyDescent="0.35">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20"/>
      <c r="AM209" s="20"/>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c r="BJ209" s="121"/>
      <c r="BK209" s="121"/>
      <c r="BL209" s="121"/>
      <c r="BM209" s="121"/>
      <c r="BN209" s="121"/>
      <c r="BO209" s="121"/>
      <c r="BP209" s="121"/>
    </row>
    <row r="210" spans="1:68" ht="39" customHeight="1" x14ac:dyDescent="0.35">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20"/>
      <c r="AM210" s="20"/>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c r="BJ210" s="121"/>
      <c r="BK210" s="121"/>
      <c r="BL210" s="121"/>
      <c r="BM210" s="121"/>
      <c r="BN210" s="121"/>
      <c r="BO210" s="121"/>
      <c r="BP210" s="121"/>
    </row>
    <row r="211" spans="1:68" ht="39" customHeight="1" x14ac:dyDescent="0.35">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20"/>
      <c r="AM211" s="20"/>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c r="BJ211" s="121"/>
      <c r="BK211" s="121"/>
      <c r="BL211" s="121"/>
      <c r="BM211" s="121"/>
      <c r="BN211" s="121"/>
      <c r="BO211" s="121"/>
      <c r="BP211" s="121"/>
    </row>
    <row r="212" spans="1:68" ht="39" customHeight="1" x14ac:dyDescent="0.35">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20"/>
      <c r="AM212" s="20"/>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c r="BJ212" s="121"/>
      <c r="BK212" s="121"/>
      <c r="BL212" s="121"/>
      <c r="BM212" s="121"/>
      <c r="BN212" s="121"/>
      <c r="BO212" s="121"/>
      <c r="BP212" s="121"/>
    </row>
    <row r="213" spans="1:68" ht="39" customHeight="1" x14ac:dyDescent="0.35">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20"/>
      <c r="AM213" s="20"/>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c r="BJ213" s="121"/>
      <c r="BK213" s="121"/>
      <c r="BL213" s="121"/>
      <c r="BM213" s="121"/>
      <c r="BN213" s="121"/>
      <c r="BO213" s="121"/>
      <c r="BP213" s="121"/>
    </row>
    <row r="214" spans="1:68" ht="39" customHeight="1" x14ac:dyDescent="0.35">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20"/>
      <c r="AM214" s="20"/>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c r="BJ214" s="121"/>
      <c r="BK214" s="121"/>
      <c r="BL214" s="121"/>
      <c r="BM214" s="121"/>
      <c r="BN214" s="121"/>
      <c r="BO214" s="121"/>
      <c r="BP214" s="121"/>
    </row>
    <row r="215" spans="1:68" ht="39" customHeight="1" x14ac:dyDescent="0.35">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20"/>
      <c r="AM215" s="20"/>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c r="BJ215" s="121"/>
      <c r="BK215" s="121"/>
      <c r="BL215" s="121"/>
      <c r="BM215" s="121"/>
      <c r="BN215" s="121"/>
      <c r="BO215" s="121"/>
      <c r="BP215" s="121"/>
    </row>
    <row r="216" spans="1:68" ht="39" customHeight="1" x14ac:dyDescent="0.35">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20"/>
      <c r="AM216" s="20"/>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c r="BM216" s="121"/>
      <c r="BN216" s="121"/>
      <c r="BO216" s="121"/>
      <c r="BP216" s="121"/>
    </row>
    <row r="217" spans="1:68" ht="39" customHeight="1" x14ac:dyDescent="0.35">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20"/>
      <c r="AM217" s="20"/>
      <c r="AN217" s="121"/>
      <c r="AO217" s="121"/>
      <c r="AP217" s="121"/>
      <c r="AQ217" s="121"/>
      <c r="AR217" s="121"/>
      <c r="AS217" s="121"/>
      <c r="AT217" s="121"/>
      <c r="AU217" s="121"/>
      <c r="AV217" s="121"/>
      <c r="AW217" s="121"/>
      <c r="AX217" s="121"/>
      <c r="AY217" s="121"/>
      <c r="AZ217" s="121"/>
      <c r="BA217" s="121"/>
      <c r="BB217" s="121"/>
      <c r="BC217" s="121"/>
      <c r="BD217" s="121"/>
      <c r="BE217" s="121"/>
      <c r="BF217" s="121"/>
      <c r="BG217" s="121"/>
      <c r="BH217" s="121"/>
      <c r="BI217" s="121"/>
      <c r="BJ217" s="121"/>
      <c r="BK217" s="121"/>
      <c r="BL217" s="121"/>
      <c r="BM217" s="121"/>
      <c r="BN217" s="121"/>
      <c r="BO217" s="121"/>
      <c r="BP217" s="121"/>
    </row>
    <row r="218" spans="1:68" ht="39" customHeight="1" x14ac:dyDescent="0.35">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20"/>
      <c r="AM218" s="20"/>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c r="BJ218" s="121"/>
      <c r="BK218" s="121"/>
      <c r="BL218" s="121"/>
      <c r="BM218" s="121"/>
      <c r="BN218" s="121"/>
      <c r="BO218" s="121"/>
      <c r="BP218" s="121"/>
    </row>
    <row r="219" spans="1:68" ht="39" customHeight="1" x14ac:dyDescent="0.35">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20"/>
      <c r="AM219" s="20"/>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c r="BJ219" s="121"/>
      <c r="BK219" s="121"/>
      <c r="BL219" s="121"/>
      <c r="BM219" s="121"/>
      <c r="BN219" s="121"/>
      <c r="BO219" s="121"/>
      <c r="BP219" s="121"/>
    </row>
    <row r="220" spans="1:68" ht="39" customHeight="1" x14ac:dyDescent="0.35">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20"/>
      <c r="AM220" s="20"/>
      <c r="AN220" s="121"/>
      <c r="AO220" s="121"/>
      <c r="AP220" s="121"/>
      <c r="AQ220" s="121"/>
      <c r="AR220" s="121"/>
      <c r="AS220" s="121"/>
      <c r="AT220" s="121"/>
      <c r="AU220" s="121"/>
      <c r="AV220" s="121"/>
      <c r="AW220" s="121"/>
      <c r="AX220" s="121"/>
      <c r="AY220" s="121"/>
      <c r="AZ220" s="121"/>
      <c r="BA220" s="121"/>
      <c r="BB220" s="121"/>
      <c r="BC220" s="121"/>
      <c r="BD220" s="121"/>
      <c r="BE220" s="121"/>
      <c r="BF220" s="121"/>
      <c r="BG220" s="121"/>
      <c r="BH220" s="121"/>
      <c r="BI220" s="121"/>
      <c r="BJ220" s="121"/>
      <c r="BK220" s="121"/>
      <c r="BL220" s="121"/>
      <c r="BM220" s="121"/>
      <c r="BN220" s="121"/>
      <c r="BO220" s="121"/>
      <c r="BP220" s="121"/>
    </row>
    <row r="221" spans="1:68" ht="39" customHeight="1" x14ac:dyDescent="0.35">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20"/>
      <c r="AM221" s="20"/>
      <c r="AN221" s="121"/>
      <c r="AO221" s="121"/>
      <c r="AP221" s="121"/>
      <c r="AQ221" s="121"/>
      <c r="AR221" s="121"/>
      <c r="AS221" s="121"/>
      <c r="AT221" s="121"/>
      <c r="AU221" s="121"/>
      <c r="AV221" s="121"/>
      <c r="AW221" s="121"/>
      <c r="AX221" s="121"/>
      <c r="AY221" s="121"/>
      <c r="AZ221" s="121"/>
      <c r="BA221" s="121"/>
      <c r="BB221" s="121"/>
      <c r="BC221" s="121"/>
      <c r="BD221" s="121"/>
      <c r="BE221" s="121"/>
      <c r="BF221" s="121"/>
      <c r="BG221" s="121"/>
      <c r="BH221" s="121"/>
      <c r="BI221" s="121"/>
      <c r="BJ221" s="121"/>
      <c r="BK221" s="121"/>
      <c r="BL221" s="121"/>
      <c r="BM221" s="121"/>
      <c r="BN221" s="121"/>
      <c r="BO221" s="121"/>
      <c r="BP221" s="121"/>
    </row>
    <row r="222" spans="1:68" ht="39" customHeight="1" x14ac:dyDescent="0.35">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20"/>
      <c r="AM222" s="20"/>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c r="BJ222" s="121"/>
      <c r="BK222" s="121"/>
      <c r="BL222" s="121"/>
      <c r="BM222" s="121"/>
      <c r="BN222" s="121"/>
      <c r="BO222" s="121"/>
      <c r="BP222" s="121"/>
    </row>
    <row r="223" spans="1:68" ht="39" customHeight="1" x14ac:dyDescent="0.35">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20"/>
      <c r="AM223" s="20"/>
      <c r="AN223" s="121"/>
      <c r="AO223" s="121"/>
      <c r="AP223" s="121"/>
      <c r="AQ223" s="121"/>
      <c r="AR223" s="121"/>
      <c r="AS223" s="121"/>
      <c r="AT223" s="121"/>
      <c r="AU223" s="121"/>
      <c r="AV223" s="121"/>
      <c r="AW223" s="121"/>
      <c r="AX223" s="121"/>
      <c r="AY223" s="121"/>
      <c r="AZ223" s="121"/>
      <c r="BA223" s="121"/>
      <c r="BB223" s="121"/>
      <c r="BC223" s="121"/>
      <c r="BD223" s="121"/>
      <c r="BE223" s="121"/>
      <c r="BF223" s="121"/>
      <c r="BG223" s="121"/>
      <c r="BH223" s="121"/>
      <c r="BI223" s="121"/>
      <c r="BJ223" s="121"/>
      <c r="BK223" s="121"/>
      <c r="BL223" s="121"/>
      <c r="BM223" s="121"/>
      <c r="BN223" s="121"/>
      <c r="BO223" s="121"/>
      <c r="BP223" s="121"/>
    </row>
    <row r="224" spans="1:68" ht="39" customHeight="1" x14ac:dyDescent="0.35">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20"/>
      <c r="AM224" s="20"/>
      <c r="AN224" s="121"/>
      <c r="AO224" s="121"/>
      <c r="AP224" s="121"/>
      <c r="AQ224" s="121"/>
      <c r="AR224" s="121"/>
      <c r="AS224" s="121"/>
      <c r="AT224" s="121"/>
      <c r="AU224" s="121"/>
      <c r="AV224" s="121"/>
      <c r="AW224" s="121"/>
      <c r="AX224" s="121"/>
      <c r="AY224" s="121"/>
      <c r="AZ224" s="121"/>
      <c r="BA224" s="121"/>
      <c r="BB224" s="121"/>
      <c r="BC224" s="121"/>
      <c r="BD224" s="121"/>
      <c r="BE224" s="121"/>
      <c r="BF224" s="121"/>
      <c r="BG224" s="121"/>
      <c r="BH224" s="121"/>
      <c r="BI224" s="121"/>
      <c r="BJ224" s="121"/>
      <c r="BK224" s="121"/>
      <c r="BL224" s="121"/>
      <c r="BM224" s="121"/>
      <c r="BN224" s="121"/>
      <c r="BO224" s="121"/>
      <c r="BP224" s="121"/>
    </row>
    <row r="225" spans="1:68" ht="39" customHeight="1" x14ac:dyDescent="0.35">
      <c r="A225" s="121"/>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20"/>
      <c r="AM225" s="20"/>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c r="BJ225" s="121"/>
      <c r="BK225" s="121"/>
      <c r="BL225" s="121"/>
      <c r="BM225" s="121"/>
      <c r="BN225" s="121"/>
      <c r="BO225" s="121"/>
      <c r="BP225" s="121"/>
    </row>
    <row r="226" spans="1:68" ht="39" customHeight="1" x14ac:dyDescent="0.35">
      <c r="A226" s="121"/>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20"/>
      <c r="AM226" s="20"/>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c r="BJ226" s="121"/>
      <c r="BK226" s="121"/>
      <c r="BL226" s="121"/>
      <c r="BM226" s="121"/>
      <c r="BN226" s="121"/>
      <c r="BO226" s="121"/>
      <c r="BP226" s="121"/>
    </row>
    <row r="227" spans="1:68" ht="39" customHeight="1" x14ac:dyDescent="0.35">
      <c r="A227" s="12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20"/>
      <c r="AM227" s="20"/>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c r="BJ227" s="121"/>
      <c r="BK227" s="121"/>
      <c r="BL227" s="121"/>
      <c r="BM227" s="121"/>
      <c r="BN227" s="121"/>
      <c r="BO227" s="121"/>
      <c r="BP227" s="121"/>
    </row>
    <row r="228" spans="1:68" ht="39" customHeight="1" x14ac:dyDescent="0.35">
      <c r="A228" s="121"/>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20"/>
      <c r="AM228" s="20"/>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c r="BJ228" s="121"/>
      <c r="BK228" s="121"/>
      <c r="BL228" s="121"/>
      <c r="BM228" s="121"/>
      <c r="BN228" s="121"/>
      <c r="BO228" s="121"/>
      <c r="BP228" s="121"/>
    </row>
    <row r="229" spans="1:68" ht="39" customHeight="1" x14ac:dyDescent="0.35">
      <c r="A229" s="121"/>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20"/>
      <c r="AM229" s="20"/>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c r="BI229" s="121"/>
      <c r="BJ229" s="121"/>
      <c r="BK229" s="121"/>
      <c r="BL229" s="121"/>
      <c r="BM229" s="121"/>
      <c r="BN229" s="121"/>
      <c r="BO229" s="121"/>
      <c r="BP229" s="121"/>
    </row>
    <row r="230" spans="1:68" ht="39" customHeight="1" x14ac:dyDescent="0.35">
      <c r="A230" s="121"/>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20"/>
      <c r="AM230" s="20"/>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c r="BI230" s="121"/>
      <c r="BJ230" s="121"/>
      <c r="BK230" s="121"/>
      <c r="BL230" s="121"/>
      <c r="BM230" s="121"/>
      <c r="BN230" s="121"/>
      <c r="BO230" s="121"/>
      <c r="BP230" s="121"/>
    </row>
    <row r="231" spans="1:68" ht="39" customHeight="1" x14ac:dyDescent="0.35">
      <c r="A231" s="121"/>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20"/>
      <c r="AM231" s="20"/>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c r="BI231" s="121"/>
      <c r="BJ231" s="121"/>
      <c r="BK231" s="121"/>
      <c r="BL231" s="121"/>
      <c r="BM231" s="121"/>
      <c r="BN231" s="121"/>
      <c r="BO231" s="121"/>
      <c r="BP231" s="121"/>
    </row>
    <row r="232" spans="1:68" ht="39" customHeight="1" x14ac:dyDescent="0.35">
      <c r="A232" s="121"/>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20"/>
      <c r="AM232" s="20"/>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c r="BJ232" s="121"/>
      <c r="BK232" s="121"/>
      <c r="BL232" s="121"/>
      <c r="BM232" s="121"/>
      <c r="BN232" s="121"/>
      <c r="BO232" s="121"/>
      <c r="BP232" s="121"/>
    </row>
    <row r="233" spans="1:68" ht="39" customHeight="1" x14ac:dyDescent="0.35">
      <c r="A233" s="121"/>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20"/>
      <c r="AM233" s="20"/>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c r="BI233" s="121"/>
      <c r="BJ233" s="121"/>
      <c r="BK233" s="121"/>
      <c r="BL233" s="121"/>
      <c r="BM233" s="121"/>
      <c r="BN233" s="121"/>
      <c r="BO233" s="121"/>
      <c r="BP233" s="121"/>
    </row>
    <row r="234" spans="1:68" ht="39" customHeight="1" x14ac:dyDescent="0.35">
      <c r="A234" s="121"/>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20"/>
      <c r="AM234" s="20"/>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c r="BJ234" s="121"/>
      <c r="BK234" s="121"/>
      <c r="BL234" s="121"/>
      <c r="BM234" s="121"/>
      <c r="BN234" s="121"/>
      <c r="BO234" s="121"/>
      <c r="BP234" s="121"/>
    </row>
    <row r="235" spans="1:68" ht="39" customHeight="1" x14ac:dyDescent="0.35">
      <c r="A235" s="121"/>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20"/>
      <c r="AM235" s="20"/>
      <c r="AN235" s="121"/>
      <c r="AO235" s="121"/>
      <c r="AP235" s="121"/>
      <c r="AQ235" s="121"/>
      <c r="AR235" s="121"/>
      <c r="AS235" s="121"/>
      <c r="AT235" s="121"/>
      <c r="AU235" s="121"/>
      <c r="AV235" s="121"/>
      <c r="AW235" s="121"/>
      <c r="AX235" s="121"/>
      <c r="AY235" s="121"/>
      <c r="AZ235" s="121"/>
      <c r="BA235" s="121"/>
      <c r="BB235" s="121"/>
      <c r="BC235" s="121"/>
      <c r="BD235" s="121"/>
      <c r="BE235" s="121"/>
      <c r="BF235" s="121"/>
      <c r="BG235" s="121"/>
      <c r="BH235" s="121"/>
      <c r="BI235" s="121"/>
      <c r="BJ235" s="121"/>
      <c r="BK235" s="121"/>
      <c r="BL235" s="121"/>
      <c r="BM235" s="121"/>
      <c r="BN235" s="121"/>
      <c r="BO235" s="121"/>
      <c r="BP235" s="121"/>
    </row>
    <row r="236" spans="1:68" ht="39" customHeight="1" x14ac:dyDescent="0.35">
      <c r="A236" s="121"/>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20"/>
      <c r="AM236" s="20"/>
      <c r="AN236" s="121"/>
      <c r="AO236" s="121"/>
      <c r="AP236" s="121"/>
      <c r="AQ236" s="121"/>
      <c r="AR236" s="121"/>
      <c r="AS236" s="121"/>
      <c r="AT236" s="121"/>
      <c r="AU236" s="121"/>
      <c r="AV236" s="121"/>
      <c r="AW236" s="121"/>
      <c r="AX236" s="121"/>
      <c r="AY236" s="121"/>
      <c r="AZ236" s="121"/>
      <c r="BA236" s="121"/>
      <c r="BB236" s="121"/>
      <c r="BC236" s="121"/>
      <c r="BD236" s="121"/>
      <c r="BE236" s="121"/>
      <c r="BF236" s="121"/>
      <c r="BG236" s="121"/>
      <c r="BH236" s="121"/>
      <c r="BI236" s="121"/>
      <c r="BJ236" s="121"/>
      <c r="BK236" s="121"/>
      <c r="BL236" s="121"/>
      <c r="BM236" s="121"/>
      <c r="BN236" s="121"/>
      <c r="BO236" s="121"/>
      <c r="BP236" s="121"/>
    </row>
    <row r="237" spans="1:68" ht="39" customHeight="1" x14ac:dyDescent="0.35">
      <c r="A237" s="121"/>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20"/>
      <c r="AM237" s="20"/>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c r="BI237" s="121"/>
      <c r="BJ237" s="121"/>
      <c r="BK237" s="121"/>
      <c r="BL237" s="121"/>
      <c r="BM237" s="121"/>
      <c r="BN237" s="121"/>
      <c r="BO237" s="121"/>
      <c r="BP237" s="121"/>
    </row>
    <row r="238" spans="1:68" ht="39" customHeight="1" x14ac:dyDescent="0.35">
      <c r="A238" s="121"/>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20"/>
      <c r="AM238" s="20"/>
      <c r="AN238" s="121"/>
      <c r="AO238" s="121"/>
      <c r="AP238" s="121"/>
      <c r="AQ238" s="121"/>
      <c r="AR238" s="121"/>
      <c r="AS238" s="121"/>
      <c r="AT238" s="121"/>
      <c r="AU238" s="121"/>
      <c r="AV238" s="121"/>
      <c r="AW238" s="121"/>
      <c r="AX238" s="121"/>
      <c r="AY238" s="121"/>
      <c r="AZ238" s="121"/>
      <c r="BA238" s="121"/>
      <c r="BB238" s="121"/>
      <c r="BC238" s="121"/>
      <c r="BD238" s="121"/>
      <c r="BE238" s="121"/>
      <c r="BF238" s="121"/>
      <c r="BG238" s="121"/>
      <c r="BH238" s="121"/>
      <c r="BI238" s="121"/>
      <c r="BJ238" s="121"/>
      <c r="BK238" s="121"/>
      <c r="BL238" s="121"/>
      <c r="BM238" s="121"/>
      <c r="BN238" s="121"/>
      <c r="BO238" s="121"/>
      <c r="BP238" s="121"/>
    </row>
    <row r="239" spans="1:68" ht="39" customHeight="1" x14ac:dyDescent="0.35">
      <c r="A239" s="121"/>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20"/>
      <c r="AM239" s="20"/>
      <c r="AN239" s="121"/>
      <c r="AO239" s="121"/>
      <c r="AP239" s="121"/>
      <c r="AQ239" s="121"/>
      <c r="AR239" s="121"/>
      <c r="AS239" s="121"/>
      <c r="AT239" s="121"/>
      <c r="AU239" s="121"/>
      <c r="AV239" s="121"/>
      <c r="AW239" s="121"/>
      <c r="AX239" s="121"/>
      <c r="AY239" s="121"/>
      <c r="AZ239" s="121"/>
      <c r="BA239" s="121"/>
      <c r="BB239" s="121"/>
      <c r="BC239" s="121"/>
      <c r="BD239" s="121"/>
      <c r="BE239" s="121"/>
      <c r="BF239" s="121"/>
      <c r="BG239" s="121"/>
      <c r="BH239" s="121"/>
      <c r="BI239" s="121"/>
      <c r="BJ239" s="121"/>
      <c r="BK239" s="121"/>
      <c r="BL239" s="121"/>
      <c r="BM239" s="121"/>
      <c r="BN239" s="121"/>
      <c r="BO239" s="121"/>
      <c r="BP239" s="121"/>
    </row>
    <row r="240" spans="1:68" ht="39" customHeight="1" x14ac:dyDescent="0.35">
      <c r="A240" s="121"/>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20"/>
      <c r="AM240" s="20"/>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c r="BI240" s="121"/>
      <c r="BJ240" s="121"/>
      <c r="BK240" s="121"/>
      <c r="BL240" s="121"/>
      <c r="BM240" s="121"/>
      <c r="BN240" s="121"/>
      <c r="BO240" s="121"/>
      <c r="BP240" s="121"/>
    </row>
    <row r="241" spans="1:68" ht="39" customHeight="1" x14ac:dyDescent="0.35">
      <c r="A241" s="121"/>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20"/>
      <c r="AM241" s="20"/>
      <c r="AN241" s="121"/>
      <c r="AO241" s="121"/>
      <c r="AP241" s="121"/>
      <c r="AQ241" s="121"/>
      <c r="AR241" s="121"/>
      <c r="AS241" s="121"/>
      <c r="AT241" s="121"/>
      <c r="AU241" s="121"/>
      <c r="AV241" s="121"/>
      <c r="AW241" s="121"/>
      <c r="AX241" s="121"/>
      <c r="AY241" s="121"/>
      <c r="AZ241" s="121"/>
      <c r="BA241" s="121"/>
      <c r="BB241" s="121"/>
      <c r="BC241" s="121"/>
      <c r="BD241" s="121"/>
      <c r="BE241" s="121"/>
      <c r="BF241" s="121"/>
      <c r="BG241" s="121"/>
      <c r="BH241" s="121"/>
      <c r="BI241" s="121"/>
      <c r="BJ241" s="121"/>
      <c r="BK241" s="121"/>
      <c r="BL241" s="121"/>
      <c r="BM241" s="121"/>
      <c r="BN241" s="121"/>
      <c r="BO241" s="121"/>
      <c r="BP241" s="121"/>
    </row>
    <row r="242" spans="1:68" ht="39" customHeight="1" x14ac:dyDescent="0.35">
      <c r="A242" s="121"/>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20"/>
      <c r="AM242" s="20"/>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c r="BJ242" s="121"/>
      <c r="BK242" s="121"/>
      <c r="BL242" s="121"/>
      <c r="BM242" s="121"/>
      <c r="BN242" s="121"/>
      <c r="BO242" s="121"/>
      <c r="BP242" s="121"/>
    </row>
    <row r="243" spans="1:68" ht="39" customHeight="1" x14ac:dyDescent="0.35">
      <c r="A243" s="121"/>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20"/>
      <c r="AM243" s="20"/>
      <c r="AN243" s="121"/>
      <c r="AO243" s="121"/>
      <c r="AP243" s="121"/>
      <c r="AQ243" s="121"/>
      <c r="AR243" s="121"/>
      <c r="AS243" s="121"/>
      <c r="AT243" s="121"/>
      <c r="AU243" s="121"/>
      <c r="AV243" s="121"/>
      <c r="AW243" s="121"/>
      <c r="AX243" s="121"/>
      <c r="AY243" s="121"/>
      <c r="AZ243" s="121"/>
      <c r="BA243" s="121"/>
      <c r="BB243" s="121"/>
      <c r="BC243" s="121"/>
      <c r="BD243" s="121"/>
      <c r="BE243" s="121"/>
      <c r="BF243" s="121"/>
      <c r="BG243" s="121"/>
      <c r="BH243" s="121"/>
      <c r="BI243" s="121"/>
      <c r="BJ243" s="121"/>
      <c r="BK243" s="121"/>
      <c r="BL243" s="121"/>
      <c r="BM243" s="121"/>
      <c r="BN243" s="121"/>
      <c r="BO243" s="121"/>
      <c r="BP243" s="121"/>
    </row>
    <row r="244" spans="1:68" ht="39" customHeight="1" x14ac:dyDescent="0.35">
      <c r="A244" s="121"/>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20"/>
      <c r="AM244" s="20"/>
      <c r="AN244" s="121"/>
      <c r="AO244" s="121"/>
      <c r="AP244" s="121"/>
      <c r="AQ244" s="121"/>
      <c r="AR244" s="121"/>
      <c r="AS244" s="121"/>
      <c r="AT244" s="121"/>
      <c r="AU244" s="121"/>
      <c r="AV244" s="121"/>
      <c r="AW244" s="121"/>
      <c r="AX244" s="121"/>
      <c r="AY244" s="121"/>
      <c r="AZ244" s="121"/>
      <c r="BA244" s="121"/>
      <c r="BB244" s="121"/>
      <c r="BC244" s="121"/>
      <c r="BD244" s="121"/>
      <c r="BE244" s="121"/>
      <c r="BF244" s="121"/>
      <c r="BG244" s="121"/>
      <c r="BH244" s="121"/>
      <c r="BI244" s="121"/>
      <c r="BJ244" s="121"/>
      <c r="BK244" s="121"/>
      <c r="BL244" s="121"/>
      <c r="BM244" s="121"/>
      <c r="BN244" s="121"/>
      <c r="BO244" s="121"/>
      <c r="BP244" s="121"/>
    </row>
    <row r="245" spans="1:68" ht="39" customHeight="1" x14ac:dyDescent="0.35">
      <c r="A245" s="121"/>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20"/>
      <c r="AM245" s="20"/>
      <c r="AN245" s="121"/>
      <c r="AO245" s="121"/>
      <c r="AP245" s="121"/>
      <c r="AQ245" s="121"/>
      <c r="AR245" s="121"/>
      <c r="AS245" s="121"/>
      <c r="AT245" s="121"/>
      <c r="AU245" s="121"/>
      <c r="AV245" s="121"/>
      <c r="AW245" s="121"/>
      <c r="AX245" s="121"/>
      <c r="AY245" s="121"/>
      <c r="AZ245" s="121"/>
      <c r="BA245" s="121"/>
      <c r="BB245" s="121"/>
      <c r="BC245" s="121"/>
      <c r="BD245" s="121"/>
      <c r="BE245" s="121"/>
      <c r="BF245" s="121"/>
      <c r="BG245" s="121"/>
      <c r="BH245" s="121"/>
      <c r="BI245" s="121"/>
      <c r="BJ245" s="121"/>
      <c r="BK245" s="121"/>
      <c r="BL245" s="121"/>
      <c r="BM245" s="121"/>
      <c r="BN245" s="121"/>
      <c r="BO245" s="121"/>
      <c r="BP245" s="121"/>
    </row>
    <row r="246" spans="1:68" ht="39" customHeight="1" x14ac:dyDescent="0.35">
      <c r="A246" s="121"/>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20"/>
      <c r="AM246" s="20"/>
      <c r="AN246" s="121"/>
      <c r="AO246" s="121"/>
      <c r="AP246" s="121"/>
      <c r="AQ246" s="121"/>
      <c r="AR246" s="121"/>
      <c r="AS246" s="121"/>
      <c r="AT246" s="121"/>
      <c r="AU246" s="121"/>
      <c r="AV246" s="121"/>
      <c r="AW246" s="121"/>
      <c r="AX246" s="121"/>
      <c r="AY246" s="121"/>
      <c r="AZ246" s="121"/>
      <c r="BA246" s="121"/>
      <c r="BB246" s="121"/>
      <c r="BC246" s="121"/>
      <c r="BD246" s="121"/>
      <c r="BE246" s="121"/>
      <c r="BF246" s="121"/>
      <c r="BG246" s="121"/>
      <c r="BH246" s="121"/>
      <c r="BI246" s="121"/>
      <c r="BJ246" s="121"/>
      <c r="BK246" s="121"/>
      <c r="BL246" s="121"/>
      <c r="BM246" s="121"/>
      <c r="BN246" s="121"/>
      <c r="BO246" s="121"/>
      <c r="BP246" s="121"/>
    </row>
    <row r="247" spans="1:68" ht="39" customHeight="1" x14ac:dyDescent="0.35">
      <c r="A247" s="121"/>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20"/>
      <c r="AM247" s="20"/>
      <c r="AN247" s="121"/>
      <c r="AO247" s="121"/>
      <c r="AP247" s="121"/>
      <c r="AQ247" s="121"/>
      <c r="AR247" s="121"/>
      <c r="AS247" s="121"/>
      <c r="AT247" s="121"/>
      <c r="AU247" s="121"/>
      <c r="AV247" s="121"/>
      <c r="AW247" s="121"/>
      <c r="AX247" s="121"/>
      <c r="AY247" s="121"/>
      <c r="AZ247" s="121"/>
      <c r="BA247" s="121"/>
      <c r="BB247" s="121"/>
      <c r="BC247" s="121"/>
      <c r="BD247" s="121"/>
      <c r="BE247" s="121"/>
      <c r="BF247" s="121"/>
      <c r="BG247" s="121"/>
      <c r="BH247" s="121"/>
      <c r="BI247" s="121"/>
      <c r="BJ247" s="121"/>
      <c r="BK247" s="121"/>
      <c r="BL247" s="121"/>
      <c r="BM247" s="121"/>
      <c r="BN247" s="121"/>
      <c r="BO247" s="121"/>
      <c r="BP247" s="121"/>
    </row>
    <row r="248" spans="1:68" ht="39" customHeight="1" x14ac:dyDescent="0.35">
      <c r="A248" s="121"/>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20"/>
      <c r="AM248" s="20"/>
      <c r="AN248" s="121"/>
      <c r="AO248" s="121"/>
      <c r="AP248" s="121"/>
      <c r="AQ248" s="121"/>
      <c r="AR248" s="121"/>
      <c r="AS248" s="121"/>
      <c r="AT248" s="121"/>
      <c r="AU248" s="121"/>
      <c r="AV248" s="121"/>
      <c r="AW248" s="121"/>
      <c r="AX248" s="121"/>
      <c r="AY248" s="121"/>
      <c r="AZ248" s="121"/>
      <c r="BA248" s="121"/>
      <c r="BB248" s="121"/>
      <c r="BC248" s="121"/>
      <c r="BD248" s="121"/>
      <c r="BE248" s="121"/>
      <c r="BF248" s="121"/>
      <c r="BG248" s="121"/>
      <c r="BH248" s="121"/>
      <c r="BI248" s="121"/>
      <c r="BJ248" s="121"/>
      <c r="BK248" s="121"/>
      <c r="BL248" s="121"/>
      <c r="BM248" s="121"/>
      <c r="BN248" s="121"/>
      <c r="BO248" s="121"/>
      <c r="BP248" s="121"/>
    </row>
    <row r="249" spans="1:68" ht="39" customHeight="1" x14ac:dyDescent="0.35">
      <c r="A249" s="121"/>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20"/>
      <c r="AM249" s="20"/>
      <c r="AN249" s="121"/>
      <c r="AO249" s="121"/>
      <c r="AP249" s="121"/>
      <c r="AQ249" s="121"/>
      <c r="AR249" s="121"/>
      <c r="AS249" s="121"/>
      <c r="AT249" s="121"/>
      <c r="AU249" s="121"/>
      <c r="AV249" s="121"/>
      <c r="AW249" s="121"/>
      <c r="AX249" s="121"/>
      <c r="AY249" s="121"/>
      <c r="AZ249" s="121"/>
      <c r="BA249" s="121"/>
      <c r="BB249" s="121"/>
      <c r="BC249" s="121"/>
      <c r="BD249" s="121"/>
      <c r="BE249" s="121"/>
      <c r="BF249" s="121"/>
      <c r="BG249" s="121"/>
      <c r="BH249" s="121"/>
      <c r="BI249" s="121"/>
      <c r="BJ249" s="121"/>
      <c r="BK249" s="121"/>
      <c r="BL249" s="121"/>
      <c r="BM249" s="121"/>
      <c r="BN249" s="121"/>
      <c r="BO249" s="121"/>
      <c r="BP249" s="121"/>
    </row>
    <row r="250" spans="1:68" ht="39" customHeight="1" x14ac:dyDescent="0.35">
      <c r="A250" s="121"/>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20"/>
      <c r="AM250" s="20"/>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row>
    <row r="251" spans="1:68" ht="39" customHeight="1" x14ac:dyDescent="0.35">
      <c r="A251" s="121"/>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20"/>
      <c r="AM251" s="20"/>
      <c r="AN251" s="121"/>
      <c r="AO251" s="121"/>
      <c r="AP251" s="121"/>
      <c r="AQ251" s="121"/>
      <c r="AR251" s="121"/>
      <c r="AS251" s="121"/>
      <c r="AT251" s="121"/>
      <c r="AU251" s="121"/>
      <c r="AV251" s="121"/>
      <c r="AW251" s="121"/>
      <c r="AX251" s="121"/>
      <c r="AY251" s="121"/>
      <c r="AZ251" s="121"/>
      <c r="BA251" s="121"/>
      <c r="BB251" s="121"/>
      <c r="BC251" s="121"/>
      <c r="BD251" s="121"/>
      <c r="BE251" s="121"/>
      <c r="BF251" s="121"/>
      <c r="BG251" s="121"/>
      <c r="BH251" s="121"/>
      <c r="BI251" s="121"/>
      <c r="BJ251" s="121"/>
      <c r="BK251" s="121"/>
      <c r="BL251" s="121"/>
      <c r="BM251" s="121"/>
      <c r="BN251" s="121"/>
      <c r="BO251" s="121"/>
      <c r="BP251" s="121"/>
    </row>
    <row r="252" spans="1:68" ht="39" customHeight="1" x14ac:dyDescent="0.35">
      <c r="A252" s="121"/>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20"/>
      <c r="AM252" s="20"/>
      <c r="AN252" s="121"/>
      <c r="AO252" s="121"/>
      <c r="AP252" s="121"/>
      <c r="AQ252" s="121"/>
      <c r="AR252" s="121"/>
      <c r="AS252" s="121"/>
      <c r="AT252" s="121"/>
      <c r="AU252" s="121"/>
      <c r="AV252" s="121"/>
      <c r="AW252" s="121"/>
      <c r="AX252" s="121"/>
      <c r="AY252" s="121"/>
      <c r="AZ252" s="121"/>
      <c r="BA252" s="121"/>
      <c r="BB252" s="121"/>
      <c r="BC252" s="121"/>
      <c r="BD252" s="121"/>
      <c r="BE252" s="121"/>
      <c r="BF252" s="121"/>
      <c r="BG252" s="121"/>
      <c r="BH252" s="121"/>
      <c r="BI252" s="121"/>
      <c r="BJ252" s="121"/>
      <c r="BK252" s="121"/>
      <c r="BL252" s="121"/>
      <c r="BM252" s="121"/>
      <c r="BN252" s="121"/>
      <c r="BO252" s="121"/>
      <c r="BP252" s="121"/>
    </row>
    <row r="253" spans="1:68" ht="39" customHeight="1" x14ac:dyDescent="0.35">
      <c r="A253" s="121"/>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20"/>
      <c r="AM253" s="20"/>
      <c r="AN253" s="121"/>
      <c r="AO253" s="121"/>
      <c r="AP253" s="121"/>
      <c r="AQ253" s="121"/>
      <c r="AR253" s="121"/>
      <c r="AS253" s="121"/>
      <c r="AT253" s="121"/>
      <c r="AU253" s="121"/>
      <c r="AV253" s="121"/>
      <c r="AW253" s="121"/>
      <c r="AX253" s="121"/>
      <c r="AY253" s="121"/>
      <c r="AZ253" s="121"/>
      <c r="BA253" s="121"/>
      <c r="BB253" s="121"/>
      <c r="BC253" s="121"/>
      <c r="BD253" s="121"/>
      <c r="BE253" s="121"/>
      <c r="BF253" s="121"/>
      <c r="BG253" s="121"/>
      <c r="BH253" s="121"/>
      <c r="BI253" s="121"/>
      <c r="BJ253" s="121"/>
      <c r="BK253" s="121"/>
      <c r="BL253" s="121"/>
      <c r="BM253" s="121"/>
      <c r="BN253" s="121"/>
      <c r="BO253" s="121"/>
      <c r="BP253" s="121"/>
    </row>
    <row r="254" spans="1:68" ht="39" customHeight="1" x14ac:dyDescent="0.35">
      <c r="A254" s="121"/>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20"/>
      <c r="AM254" s="20"/>
      <c r="AN254" s="121"/>
      <c r="AO254" s="121"/>
      <c r="AP254" s="121"/>
      <c r="AQ254" s="121"/>
      <c r="AR254" s="121"/>
      <c r="AS254" s="121"/>
      <c r="AT254" s="121"/>
      <c r="AU254" s="121"/>
      <c r="AV254" s="121"/>
      <c r="AW254" s="121"/>
      <c r="AX254" s="121"/>
      <c r="AY254" s="121"/>
      <c r="AZ254" s="121"/>
      <c r="BA254" s="121"/>
      <c r="BB254" s="121"/>
      <c r="BC254" s="121"/>
      <c r="BD254" s="121"/>
      <c r="BE254" s="121"/>
      <c r="BF254" s="121"/>
      <c r="BG254" s="121"/>
      <c r="BH254" s="121"/>
      <c r="BI254" s="121"/>
      <c r="BJ254" s="121"/>
      <c r="BK254" s="121"/>
      <c r="BL254" s="121"/>
      <c r="BM254" s="121"/>
      <c r="BN254" s="121"/>
      <c r="BO254" s="121"/>
      <c r="BP254" s="121"/>
    </row>
    <row r="255" spans="1:68" ht="39" customHeight="1" x14ac:dyDescent="0.35">
      <c r="A255" s="121"/>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20"/>
      <c r="AM255" s="20"/>
      <c r="AN255" s="121"/>
      <c r="AO255" s="121"/>
      <c r="AP255" s="121"/>
      <c r="AQ255" s="121"/>
      <c r="AR255" s="121"/>
      <c r="AS255" s="121"/>
      <c r="AT255" s="121"/>
      <c r="AU255" s="121"/>
      <c r="AV255" s="121"/>
      <c r="AW255" s="121"/>
      <c r="AX255" s="121"/>
      <c r="AY255" s="121"/>
      <c r="AZ255" s="121"/>
      <c r="BA255" s="121"/>
      <c r="BB255" s="121"/>
      <c r="BC255" s="121"/>
      <c r="BD255" s="121"/>
      <c r="BE255" s="121"/>
      <c r="BF255" s="121"/>
      <c r="BG255" s="121"/>
      <c r="BH255" s="121"/>
      <c r="BI255" s="121"/>
      <c r="BJ255" s="121"/>
      <c r="BK255" s="121"/>
      <c r="BL255" s="121"/>
      <c r="BM255" s="121"/>
      <c r="BN255" s="121"/>
      <c r="BO255" s="121"/>
      <c r="BP255" s="121"/>
    </row>
    <row r="256" spans="1:68" ht="39" customHeight="1" x14ac:dyDescent="0.35">
      <c r="A256" s="121"/>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20"/>
      <c r="AM256" s="20"/>
      <c r="AN256" s="121"/>
      <c r="AO256" s="121"/>
      <c r="AP256" s="121"/>
      <c r="AQ256" s="121"/>
      <c r="AR256" s="121"/>
      <c r="AS256" s="121"/>
      <c r="AT256" s="121"/>
      <c r="AU256" s="121"/>
      <c r="AV256" s="121"/>
      <c r="AW256" s="121"/>
      <c r="AX256" s="121"/>
      <c r="AY256" s="121"/>
      <c r="AZ256" s="121"/>
      <c r="BA256" s="121"/>
      <c r="BB256" s="121"/>
      <c r="BC256" s="121"/>
      <c r="BD256" s="121"/>
      <c r="BE256" s="121"/>
      <c r="BF256" s="121"/>
      <c r="BG256" s="121"/>
      <c r="BH256" s="121"/>
      <c r="BI256" s="121"/>
      <c r="BJ256" s="121"/>
      <c r="BK256" s="121"/>
      <c r="BL256" s="121"/>
      <c r="BM256" s="121"/>
      <c r="BN256" s="121"/>
      <c r="BO256" s="121"/>
      <c r="BP256" s="121"/>
    </row>
    <row r="257" spans="1:68" ht="39" customHeight="1" x14ac:dyDescent="0.35">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20"/>
      <c r="AM257" s="20"/>
      <c r="AN257" s="121"/>
      <c r="AO257" s="121"/>
      <c r="AP257" s="121"/>
      <c r="AQ257" s="121"/>
      <c r="AR257" s="121"/>
      <c r="AS257" s="121"/>
      <c r="AT257" s="121"/>
      <c r="AU257" s="121"/>
      <c r="AV257" s="121"/>
      <c r="AW257" s="121"/>
      <c r="AX257" s="121"/>
      <c r="AY257" s="121"/>
      <c r="AZ257" s="121"/>
      <c r="BA257" s="121"/>
      <c r="BB257" s="121"/>
      <c r="BC257" s="121"/>
      <c r="BD257" s="121"/>
      <c r="BE257" s="121"/>
      <c r="BF257" s="121"/>
      <c r="BG257" s="121"/>
      <c r="BH257" s="121"/>
      <c r="BI257" s="121"/>
      <c r="BJ257" s="121"/>
      <c r="BK257" s="121"/>
      <c r="BL257" s="121"/>
      <c r="BM257" s="121"/>
      <c r="BN257" s="121"/>
      <c r="BO257" s="121"/>
      <c r="BP257" s="121"/>
    </row>
    <row r="258" spans="1:68" ht="39" customHeight="1" x14ac:dyDescent="0.35">
      <c r="A258" s="121"/>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20"/>
      <c r="AM258" s="20"/>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c r="BJ258" s="121"/>
      <c r="BK258" s="121"/>
      <c r="BL258" s="121"/>
      <c r="BM258" s="121"/>
      <c r="BN258" s="121"/>
      <c r="BO258" s="121"/>
      <c r="BP258" s="121"/>
    </row>
    <row r="259" spans="1:68" ht="39" customHeight="1" x14ac:dyDescent="0.35">
      <c r="A259" s="121"/>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20"/>
      <c r="AM259" s="20"/>
      <c r="AN259" s="121"/>
      <c r="AO259" s="121"/>
      <c r="AP259" s="121"/>
      <c r="AQ259" s="121"/>
      <c r="AR259" s="121"/>
      <c r="AS259" s="121"/>
      <c r="AT259" s="121"/>
      <c r="AU259" s="121"/>
      <c r="AV259" s="121"/>
      <c r="AW259" s="121"/>
      <c r="AX259" s="121"/>
      <c r="AY259" s="121"/>
      <c r="AZ259" s="121"/>
      <c r="BA259" s="121"/>
      <c r="BB259" s="121"/>
      <c r="BC259" s="121"/>
      <c r="BD259" s="121"/>
      <c r="BE259" s="121"/>
      <c r="BF259" s="121"/>
      <c r="BG259" s="121"/>
      <c r="BH259" s="121"/>
      <c r="BI259" s="121"/>
      <c r="BJ259" s="121"/>
      <c r="BK259" s="121"/>
      <c r="BL259" s="121"/>
      <c r="BM259" s="121"/>
      <c r="BN259" s="121"/>
      <c r="BO259" s="121"/>
      <c r="BP259" s="121"/>
    </row>
    <row r="260" spans="1:68" ht="39" customHeight="1" x14ac:dyDescent="0.35">
      <c r="A260" s="121"/>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20"/>
      <c r="AM260" s="20"/>
      <c r="AN260" s="121"/>
      <c r="AO260" s="121"/>
      <c r="AP260" s="121"/>
      <c r="AQ260" s="121"/>
      <c r="AR260" s="121"/>
      <c r="AS260" s="121"/>
      <c r="AT260" s="121"/>
      <c r="AU260" s="121"/>
      <c r="AV260" s="121"/>
      <c r="AW260" s="121"/>
      <c r="AX260" s="121"/>
      <c r="AY260" s="121"/>
      <c r="AZ260" s="121"/>
      <c r="BA260" s="121"/>
      <c r="BB260" s="121"/>
      <c r="BC260" s="121"/>
      <c r="BD260" s="121"/>
      <c r="BE260" s="121"/>
      <c r="BF260" s="121"/>
      <c r="BG260" s="121"/>
      <c r="BH260" s="121"/>
      <c r="BI260" s="121"/>
      <c r="BJ260" s="121"/>
      <c r="BK260" s="121"/>
      <c r="BL260" s="121"/>
      <c r="BM260" s="121"/>
      <c r="BN260" s="121"/>
      <c r="BO260" s="121"/>
      <c r="BP260" s="121"/>
    </row>
    <row r="261" spans="1:68" ht="39" customHeight="1" x14ac:dyDescent="0.35">
      <c r="A261" s="121"/>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20"/>
      <c r="AM261" s="20"/>
      <c r="AN261" s="121"/>
      <c r="AO261" s="121"/>
      <c r="AP261" s="121"/>
      <c r="AQ261" s="121"/>
      <c r="AR261" s="121"/>
      <c r="AS261" s="121"/>
      <c r="AT261" s="121"/>
      <c r="AU261" s="121"/>
      <c r="AV261" s="121"/>
      <c r="AW261" s="121"/>
      <c r="AX261" s="121"/>
      <c r="AY261" s="121"/>
      <c r="AZ261" s="121"/>
      <c r="BA261" s="121"/>
      <c r="BB261" s="121"/>
      <c r="BC261" s="121"/>
      <c r="BD261" s="121"/>
      <c r="BE261" s="121"/>
      <c r="BF261" s="121"/>
      <c r="BG261" s="121"/>
      <c r="BH261" s="121"/>
      <c r="BI261" s="121"/>
      <c r="BJ261" s="121"/>
      <c r="BK261" s="121"/>
      <c r="BL261" s="121"/>
      <c r="BM261" s="121"/>
      <c r="BN261" s="121"/>
      <c r="BO261" s="121"/>
      <c r="BP261" s="121"/>
    </row>
    <row r="262" spans="1:68" ht="39" customHeight="1" x14ac:dyDescent="0.35">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20"/>
      <c r="AM262" s="20"/>
      <c r="AN262" s="121"/>
      <c r="AO262" s="121"/>
      <c r="AP262" s="121"/>
      <c r="AQ262" s="121"/>
      <c r="AR262" s="121"/>
      <c r="AS262" s="121"/>
      <c r="AT262" s="121"/>
      <c r="AU262" s="121"/>
      <c r="AV262" s="121"/>
      <c r="AW262" s="121"/>
      <c r="AX262" s="121"/>
      <c r="AY262" s="121"/>
      <c r="AZ262" s="121"/>
      <c r="BA262" s="121"/>
      <c r="BB262" s="121"/>
      <c r="BC262" s="121"/>
      <c r="BD262" s="121"/>
      <c r="BE262" s="121"/>
      <c r="BF262" s="121"/>
      <c r="BG262" s="121"/>
      <c r="BH262" s="121"/>
      <c r="BI262" s="121"/>
      <c r="BJ262" s="121"/>
      <c r="BK262" s="121"/>
      <c r="BL262" s="121"/>
      <c r="BM262" s="121"/>
      <c r="BN262" s="121"/>
      <c r="BO262" s="121"/>
      <c r="BP262" s="121"/>
    </row>
    <row r="263" spans="1:68" ht="39" customHeight="1" x14ac:dyDescent="0.35">
      <c r="A263" s="121"/>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20"/>
      <c r="AM263" s="20"/>
      <c r="AN263" s="121"/>
      <c r="AO263" s="121"/>
      <c r="AP263" s="121"/>
      <c r="AQ263" s="121"/>
      <c r="AR263" s="121"/>
      <c r="AS263" s="121"/>
      <c r="AT263" s="121"/>
      <c r="AU263" s="121"/>
      <c r="AV263" s="121"/>
      <c r="AW263" s="121"/>
      <c r="AX263" s="121"/>
      <c r="AY263" s="121"/>
      <c r="AZ263" s="121"/>
      <c r="BA263" s="121"/>
      <c r="BB263" s="121"/>
      <c r="BC263" s="121"/>
      <c r="BD263" s="121"/>
      <c r="BE263" s="121"/>
      <c r="BF263" s="121"/>
      <c r="BG263" s="121"/>
      <c r="BH263" s="121"/>
      <c r="BI263" s="121"/>
      <c r="BJ263" s="121"/>
      <c r="BK263" s="121"/>
      <c r="BL263" s="121"/>
      <c r="BM263" s="121"/>
      <c r="BN263" s="121"/>
      <c r="BO263" s="121"/>
      <c r="BP263" s="121"/>
    </row>
    <row r="264" spans="1:68" ht="39" customHeight="1" x14ac:dyDescent="0.35">
      <c r="A264" s="121"/>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20"/>
      <c r="AM264" s="20"/>
      <c r="AN264" s="121"/>
      <c r="AO264" s="121"/>
      <c r="AP264" s="121"/>
      <c r="AQ264" s="121"/>
      <c r="AR264" s="121"/>
      <c r="AS264" s="121"/>
      <c r="AT264" s="121"/>
      <c r="AU264" s="121"/>
      <c r="AV264" s="121"/>
      <c r="AW264" s="121"/>
      <c r="AX264" s="121"/>
      <c r="AY264" s="121"/>
      <c r="AZ264" s="121"/>
      <c r="BA264" s="121"/>
      <c r="BB264" s="121"/>
      <c r="BC264" s="121"/>
      <c r="BD264" s="121"/>
      <c r="BE264" s="121"/>
      <c r="BF264" s="121"/>
      <c r="BG264" s="121"/>
      <c r="BH264" s="121"/>
      <c r="BI264" s="121"/>
      <c r="BJ264" s="121"/>
      <c r="BK264" s="121"/>
      <c r="BL264" s="121"/>
      <c r="BM264" s="121"/>
      <c r="BN264" s="121"/>
      <c r="BO264" s="121"/>
      <c r="BP264" s="121"/>
    </row>
    <row r="265" spans="1:68" ht="39" customHeight="1" x14ac:dyDescent="0.35">
      <c r="A265" s="121"/>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20"/>
      <c r="AM265" s="20"/>
      <c r="AN265" s="121"/>
      <c r="AO265" s="121"/>
      <c r="AP265" s="121"/>
      <c r="AQ265" s="121"/>
      <c r="AR265" s="121"/>
      <c r="AS265" s="121"/>
      <c r="AT265" s="121"/>
      <c r="AU265" s="121"/>
      <c r="AV265" s="121"/>
      <c r="AW265" s="121"/>
      <c r="AX265" s="121"/>
      <c r="AY265" s="121"/>
      <c r="AZ265" s="121"/>
      <c r="BA265" s="121"/>
      <c r="BB265" s="121"/>
      <c r="BC265" s="121"/>
      <c r="BD265" s="121"/>
      <c r="BE265" s="121"/>
      <c r="BF265" s="121"/>
      <c r="BG265" s="121"/>
      <c r="BH265" s="121"/>
      <c r="BI265" s="121"/>
      <c r="BJ265" s="121"/>
      <c r="BK265" s="121"/>
      <c r="BL265" s="121"/>
      <c r="BM265" s="121"/>
      <c r="BN265" s="121"/>
      <c r="BO265" s="121"/>
      <c r="BP265" s="121"/>
    </row>
    <row r="266" spans="1:68" ht="39" customHeight="1" x14ac:dyDescent="0.35">
      <c r="A266" s="121"/>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20"/>
      <c r="AM266" s="20"/>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c r="BJ266" s="121"/>
      <c r="BK266" s="121"/>
      <c r="BL266" s="121"/>
      <c r="BM266" s="121"/>
      <c r="BN266" s="121"/>
      <c r="BO266" s="121"/>
      <c r="BP266" s="121"/>
    </row>
    <row r="267" spans="1:68" ht="39" customHeight="1" x14ac:dyDescent="0.35">
      <c r="A267" s="121"/>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20"/>
      <c r="AM267" s="20"/>
      <c r="AN267" s="121"/>
      <c r="AO267" s="121"/>
      <c r="AP267" s="121"/>
      <c r="AQ267" s="121"/>
      <c r="AR267" s="121"/>
      <c r="AS267" s="121"/>
      <c r="AT267" s="121"/>
      <c r="AU267" s="121"/>
      <c r="AV267" s="121"/>
      <c r="AW267" s="121"/>
      <c r="AX267" s="121"/>
      <c r="AY267" s="121"/>
      <c r="AZ267" s="121"/>
      <c r="BA267" s="121"/>
      <c r="BB267" s="121"/>
      <c r="BC267" s="121"/>
      <c r="BD267" s="121"/>
      <c r="BE267" s="121"/>
      <c r="BF267" s="121"/>
      <c r="BG267" s="121"/>
      <c r="BH267" s="121"/>
      <c r="BI267" s="121"/>
      <c r="BJ267" s="121"/>
      <c r="BK267" s="121"/>
      <c r="BL267" s="121"/>
      <c r="BM267" s="121"/>
      <c r="BN267" s="121"/>
      <c r="BO267" s="121"/>
      <c r="BP267" s="121"/>
    </row>
    <row r="268" spans="1:68" ht="39" customHeight="1" x14ac:dyDescent="0.35">
      <c r="A268" s="121"/>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20"/>
      <c r="AM268" s="20"/>
      <c r="AN268" s="121"/>
      <c r="AO268" s="121"/>
      <c r="AP268" s="121"/>
      <c r="AQ268" s="121"/>
      <c r="AR268" s="121"/>
      <c r="AS268" s="121"/>
      <c r="AT268" s="121"/>
      <c r="AU268" s="121"/>
      <c r="AV268" s="121"/>
      <c r="AW268" s="121"/>
      <c r="AX268" s="121"/>
      <c r="AY268" s="121"/>
      <c r="AZ268" s="121"/>
      <c r="BA268" s="121"/>
      <c r="BB268" s="121"/>
      <c r="BC268" s="121"/>
      <c r="BD268" s="121"/>
      <c r="BE268" s="121"/>
      <c r="BF268" s="121"/>
      <c r="BG268" s="121"/>
      <c r="BH268" s="121"/>
      <c r="BI268" s="121"/>
      <c r="BJ268" s="121"/>
      <c r="BK268" s="121"/>
      <c r="BL268" s="121"/>
      <c r="BM268" s="121"/>
      <c r="BN268" s="121"/>
      <c r="BO268" s="121"/>
      <c r="BP268" s="121"/>
    </row>
    <row r="269" spans="1:68" ht="39" customHeight="1" x14ac:dyDescent="0.35">
      <c r="A269" s="121"/>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20"/>
      <c r="AM269" s="20"/>
      <c r="AN269" s="121"/>
      <c r="AO269" s="121"/>
      <c r="AP269" s="121"/>
      <c r="AQ269" s="121"/>
      <c r="AR269" s="121"/>
      <c r="AS269" s="121"/>
      <c r="AT269" s="121"/>
      <c r="AU269" s="121"/>
      <c r="AV269" s="121"/>
      <c r="AW269" s="121"/>
      <c r="AX269" s="121"/>
      <c r="AY269" s="121"/>
      <c r="AZ269" s="121"/>
      <c r="BA269" s="121"/>
      <c r="BB269" s="121"/>
      <c r="BC269" s="121"/>
      <c r="BD269" s="121"/>
      <c r="BE269" s="121"/>
      <c r="BF269" s="121"/>
      <c r="BG269" s="121"/>
      <c r="BH269" s="121"/>
      <c r="BI269" s="121"/>
      <c r="BJ269" s="121"/>
      <c r="BK269" s="121"/>
      <c r="BL269" s="121"/>
      <c r="BM269" s="121"/>
      <c r="BN269" s="121"/>
      <c r="BO269" s="121"/>
      <c r="BP269" s="121"/>
    </row>
    <row r="270" spans="1:68" ht="39" customHeight="1" x14ac:dyDescent="0.35">
      <c r="A270" s="121"/>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20"/>
      <c r="AM270" s="20"/>
      <c r="AN270" s="121"/>
      <c r="AO270" s="121"/>
      <c r="AP270" s="121"/>
      <c r="AQ270" s="121"/>
      <c r="AR270" s="121"/>
      <c r="AS270" s="121"/>
      <c r="AT270" s="121"/>
      <c r="AU270" s="121"/>
      <c r="AV270" s="121"/>
      <c r="AW270" s="121"/>
      <c r="AX270" s="121"/>
      <c r="AY270" s="121"/>
      <c r="AZ270" s="121"/>
      <c r="BA270" s="121"/>
      <c r="BB270" s="121"/>
      <c r="BC270" s="121"/>
      <c r="BD270" s="121"/>
      <c r="BE270" s="121"/>
      <c r="BF270" s="121"/>
      <c r="BG270" s="121"/>
      <c r="BH270" s="121"/>
      <c r="BI270" s="121"/>
      <c r="BJ270" s="121"/>
      <c r="BK270" s="121"/>
      <c r="BL270" s="121"/>
      <c r="BM270" s="121"/>
      <c r="BN270" s="121"/>
      <c r="BO270" s="121"/>
      <c r="BP270" s="121"/>
    </row>
    <row r="271" spans="1:68" ht="39" customHeight="1" x14ac:dyDescent="0.35">
      <c r="A271" s="121"/>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20"/>
      <c r="AM271" s="20"/>
      <c r="AN271" s="121"/>
      <c r="AO271" s="121"/>
      <c r="AP271" s="121"/>
      <c r="AQ271" s="121"/>
      <c r="AR271" s="121"/>
      <c r="AS271" s="121"/>
      <c r="AT271" s="121"/>
      <c r="AU271" s="121"/>
      <c r="AV271" s="121"/>
      <c r="AW271" s="121"/>
      <c r="AX271" s="121"/>
      <c r="AY271" s="121"/>
      <c r="AZ271" s="121"/>
      <c r="BA271" s="121"/>
      <c r="BB271" s="121"/>
      <c r="BC271" s="121"/>
      <c r="BD271" s="121"/>
      <c r="BE271" s="121"/>
      <c r="BF271" s="121"/>
      <c r="BG271" s="121"/>
      <c r="BH271" s="121"/>
      <c r="BI271" s="121"/>
      <c r="BJ271" s="121"/>
      <c r="BK271" s="121"/>
      <c r="BL271" s="121"/>
      <c r="BM271" s="121"/>
      <c r="BN271" s="121"/>
      <c r="BO271" s="121"/>
      <c r="BP271" s="121"/>
    </row>
    <row r="272" spans="1:68" ht="39" customHeight="1" x14ac:dyDescent="0.35">
      <c r="A272" s="121"/>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20"/>
      <c r="AM272" s="20"/>
      <c r="AN272" s="121"/>
      <c r="AO272" s="121"/>
      <c r="AP272" s="121"/>
      <c r="AQ272" s="121"/>
      <c r="AR272" s="121"/>
      <c r="AS272" s="121"/>
      <c r="AT272" s="121"/>
      <c r="AU272" s="121"/>
      <c r="AV272" s="121"/>
      <c r="AW272" s="121"/>
      <c r="AX272" s="121"/>
      <c r="AY272" s="121"/>
      <c r="AZ272" s="121"/>
      <c r="BA272" s="121"/>
      <c r="BB272" s="121"/>
      <c r="BC272" s="121"/>
      <c r="BD272" s="121"/>
      <c r="BE272" s="121"/>
      <c r="BF272" s="121"/>
      <c r="BG272" s="121"/>
      <c r="BH272" s="121"/>
      <c r="BI272" s="121"/>
      <c r="BJ272" s="121"/>
      <c r="BK272" s="121"/>
      <c r="BL272" s="121"/>
      <c r="BM272" s="121"/>
      <c r="BN272" s="121"/>
      <c r="BO272" s="121"/>
      <c r="BP272" s="121"/>
    </row>
    <row r="273" spans="1:68" ht="39" customHeight="1" x14ac:dyDescent="0.35">
      <c r="A273" s="121"/>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20"/>
      <c r="AM273" s="20"/>
      <c r="AN273" s="121"/>
      <c r="AO273" s="121"/>
      <c r="AP273" s="121"/>
      <c r="AQ273" s="121"/>
      <c r="AR273" s="121"/>
      <c r="AS273" s="121"/>
      <c r="AT273" s="121"/>
      <c r="AU273" s="121"/>
      <c r="AV273" s="121"/>
      <c r="AW273" s="121"/>
      <c r="AX273" s="121"/>
      <c r="AY273" s="121"/>
      <c r="AZ273" s="121"/>
      <c r="BA273" s="121"/>
      <c r="BB273" s="121"/>
      <c r="BC273" s="121"/>
      <c r="BD273" s="121"/>
      <c r="BE273" s="121"/>
      <c r="BF273" s="121"/>
      <c r="BG273" s="121"/>
      <c r="BH273" s="121"/>
      <c r="BI273" s="121"/>
      <c r="BJ273" s="121"/>
      <c r="BK273" s="121"/>
      <c r="BL273" s="121"/>
      <c r="BM273" s="121"/>
      <c r="BN273" s="121"/>
      <c r="BO273" s="121"/>
      <c r="BP273" s="121"/>
    </row>
    <row r="274" spans="1:68" ht="39" customHeight="1" x14ac:dyDescent="0.35">
      <c r="A274" s="121"/>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20"/>
      <c r="AM274" s="20"/>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c r="BJ274" s="121"/>
      <c r="BK274" s="121"/>
      <c r="BL274" s="121"/>
      <c r="BM274" s="121"/>
      <c r="BN274" s="121"/>
      <c r="BO274" s="121"/>
      <c r="BP274" s="121"/>
    </row>
    <row r="275" spans="1:68" ht="39" customHeight="1" x14ac:dyDescent="0.35">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20"/>
      <c r="AM275" s="20"/>
      <c r="AN275" s="121"/>
      <c r="AO275" s="121"/>
      <c r="AP275" s="121"/>
      <c r="AQ275" s="121"/>
      <c r="AR275" s="121"/>
      <c r="AS275" s="121"/>
      <c r="AT275" s="121"/>
      <c r="AU275" s="121"/>
      <c r="AV275" s="121"/>
      <c r="AW275" s="121"/>
      <c r="AX275" s="121"/>
      <c r="AY275" s="121"/>
      <c r="AZ275" s="121"/>
      <c r="BA275" s="121"/>
      <c r="BB275" s="121"/>
      <c r="BC275" s="121"/>
      <c r="BD275" s="121"/>
      <c r="BE275" s="121"/>
      <c r="BF275" s="121"/>
      <c r="BG275" s="121"/>
      <c r="BH275" s="121"/>
      <c r="BI275" s="121"/>
      <c r="BJ275" s="121"/>
      <c r="BK275" s="121"/>
      <c r="BL275" s="121"/>
      <c r="BM275" s="121"/>
      <c r="BN275" s="121"/>
      <c r="BO275" s="121"/>
      <c r="BP275" s="121"/>
    </row>
    <row r="276" spans="1:68" ht="39" customHeight="1" x14ac:dyDescent="0.35">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20"/>
      <c r="AM276" s="20"/>
      <c r="AN276" s="121"/>
      <c r="AO276" s="121"/>
      <c r="AP276" s="121"/>
      <c r="AQ276" s="121"/>
      <c r="AR276" s="121"/>
      <c r="AS276" s="121"/>
      <c r="AT276" s="121"/>
      <c r="AU276" s="121"/>
      <c r="AV276" s="121"/>
      <c r="AW276" s="121"/>
      <c r="AX276" s="121"/>
      <c r="AY276" s="121"/>
      <c r="AZ276" s="121"/>
      <c r="BA276" s="121"/>
      <c r="BB276" s="121"/>
      <c r="BC276" s="121"/>
      <c r="BD276" s="121"/>
      <c r="BE276" s="121"/>
      <c r="BF276" s="121"/>
      <c r="BG276" s="121"/>
      <c r="BH276" s="121"/>
      <c r="BI276" s="121"/>
      <c r="BJ276" s="121"/>
      <c r="BK276" s="121"/>
      <c r="BL276" s="121"/>
      <c r="BM276" s="121"/>
      <c r="BN276" s="121"/>
      <c r="BO276" s="121"/>
      <c r="BP276" s="121"/>
    </row>
    <row r="277" spans="1:68" ht="39" customHeight="1" x14ac:dyDescent="0.35">
      <c r="A277" s="121"/>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20"/>
      <c r="AM277" s="20"/>
      <c r="AN277" s="121"/>
      <c r="AO277" s="121"/>
      <c r="AP277" s="121"/>
      <c r="AQ277" s="121"/>
      <c r="AR277" s="121"/>
      <c r="AS277" s="121"/>
      <c r="AT277" s="121"/>
      <c r="AU277" s="121"/>
      <c r="AV277" s="121"/>
      <c r="AW277" s="121"/>
      <c r="AX277" s="121"/>
      <c r="AY277" s="121"/>
      <c r="AZ277" s="121"/>
      <c r="BA277" s="121"/>
      <c r="BB277" s="121"/>
      <c r="BC277" s="121"/>
      <c r="BD277" s="121"/>
      <c r="BE277" s="121"/>
      <c r="BF277" s="121"/>
      <c r="BG277" s="121"/>
      <c r="BH277" s="121"/>
      <c r="BI277" s="121"/>
      <c r="BJ277" s="121"/>
      <c r="BK277" s="121"/>
      <c r="BL277" s="121"/>
      <c r="BM277" s="121"/>
      <c r="BN277" s="121"/>
      <c r="BO277" s="121"/>
      <c r="BP277" s="121"/>
    </row>
    <row r="278" spans="1:68" ht="39" customHeight="1" x14ac:dyDescent="0.35">
      <c r="A278" s="121"/>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20"/>
      <c r="AM278" s="20"/>
      <c r="AN278" s="121"/>
      <c r="AO278" s="121"/>
      <c r="AP278" s="121"/>
      <c r="AQ278" s="121"/>
      <c r="AR278" s="121"/>
      <c r="AS278" s="121"/>
      <c r="AT278" s="121"/>
      <c r="AU278" s="121"/>
      <c r="AV278" s="121"/>
      <c r="AW278" s="121"/>
      <c r="AX278" s="121"/>
      <c r="AY278" s="121"/>
      <c r="AZ278" s="121"/>
      <c r="BA278" s="121"/>
      <c r="BB278" s="121"/>
      <c r="BC278" s="121"/>
      <c r="BD278" s="121"/>
      <c r="BE278" s="121"/>
      <c r="BF278" s="121"/>
      <c r="BG278" s="121"/>
      <c r="BH278" s="121"/>
      <c r="BI278" s="121"/>
      <c r="BJ278" s="121"/>
      <c r="BK278" s="121"/>
      <c r="BL278" s="121"/>
      <c r="BM278" s="121"/>
      <c r="BN278" s="121"/>
      <c r="BO278" s="121"/>
      <c r="BP278" s="121"/>
    </row>
    <row r="279" spans="1:68" ht="39" customHeight="1" x14ac:dyDescent="0.35">
      <c r="A279" s="121"/>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20"/>
      <c r="AM279" s="20"/>
      <c r="AN279" s="121"/>
      <c r="AO279" s="121"/>
      <c r="AP279" s="121"/>
      <c r="AQ279" s="121"/>
      <c r="AR279" s="121"/>
      <c r="AS279" s="121"/>
      <c r="AT279" s="121"/>
      <c r="AU279" s="121"/>
      <c r="AV279" s="121"/>
      <c r="AW279" s="121"/>
      <c r="AX279" s="121"/>
      <c r="AY279" s="121"/>
      <c r="AZ279" s="121"/>
      <c r="BA279" s="121"/>
      <c r="BB279" s="121"/>
      <c r="BC279" s="121"/>
      <c r="BD279" s="121"/>
      <c r="BE279" s="121"/>
      <c r="BF279" s="121"/>
      <c r="BG279" s="121"/>
      <c r="BH279" s="121"/>
      <c r="BI279" s="121"/>
      <c r="BJ279" s="121"/>
      <c r="BK279" s="121"/>
      <c r="BL279" s="121"/>
      <c r="BM279" s="121"/>
      <c r="BN279" s="121"/>
      <c r="BO279" s="121"/>
      <c r="BP279" s="121"/>
    </row>
    <row r="280" spans="1:68" ht="39" customHeight="1" x14ac:dyDescent="0.35">
      <c r="A280" s="121"/>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20"/>
      <c r="AM280" s="20"/>
      <c r="AN280" s="121"/>
      <c r="AO280" s="121"/>
      <c r="AP280" s="121"/>
      <c r="AQ280" s="121"/>
      <c r="AR280" s="121"/>
      <c r="AS280" s="121"/>
      <c r="AT280" s="121"/>
      <c r="AU280" s="121"/>
      <c r="AV280" s="121"/>
      <c r="AW280" s="121"/>
      <c r="AX280" s="121"/>
      <c r="AY280" s="121"/>
      <c r="AZ280" s="121"/>
      <c r="BA280" s="121"/>
      <c r="BB280" s="121"/>
      <c r="BC280" s="121"/>
      <c r="BD280" s="121"/>
      <c r="BE280" s="121"/>
      <c r="BF280" s="121"/>
      <c r="BG280" s="121"/>
      <c r="BH280" s="121"/>
      <c r="BI280" s="121"/>
      <c r="BJ280" s="121"/>
      <c r="BK280" s="121"/>
      <c r="BL280" s="121"/>
      <c r="BM280" s="121"/>
      <c r="BN280" s="121"/>
      <c r="BO280" s="121"/>
      <c r="BP280" s="121"/>
    </row>
    <row r="281" spans="1:68" ht="39" customHeight="1" x14ac:dyDescent="0.35">
      <c r="A281" s="121"/>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20"/>
      <c r="AM281" s="20"/>
      <c r="AN281" s="121"/>
      <c r="AO281" s="121"/>
      <c r="AP281" s="121"/>
      <c r="AQ281" s="121"/>
      <c r="AR281" s="121"/>
      <c r="AS281" s="121"/>
      <c r="AT281" s="121"/>
      <c r="AU281" s="121"/>
      <c r="AV281" s="121"/>
      <c r="AW281" s="121"/>
      <c r="AX281" s="121"/>
      <c r="AY281" s="121"/>
      <c r="AZ281" s="121"/>
      <c r="BA281" s="121"/>
      <c r="BB281" s="121"/>
      <c r="BC281" s="121"/>
      <c r="BD281" s="121"/>
      <c r="BE281" s="121"/>
      <c r="BF281" s="121"/>
      <c r="BG281" s="121"/>
      <c r="BH281" s="121"/>
      <c r="BI281" s="121"/>
      <c r="BJ281" s="121"/>
      <c r="BK281" s="121"/>
      <c r="BL281" s="121"/>
      <c r="BM281" s="121"/>
      <c r="BN281" s="121"/>
      <c r="BO281" s="121"/>
      <c r="BP281" s="121"/>
    </row>
    <row r="282" spans="1:68" ht="39" customHeight="1" x14ac:dyDescent="0.35">
      <c r="A282" s="121"/>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20"/>
      <c r="AM282" s="20"/>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c r="BJ282" s="121"/>
      <c r="BK282" s="121"/>
      <c r="BL282" s="121"/>
      <c r="BM282" s="121"/>
      <c r="BN282" s="121"/>
      <c r="BO282" s="121"/>
      <c r="BP282" s="121"/>
    </row>
    <row r="283" spans="1:68" ht="39" customHeight="1" x14ac:dyDescent="0.35">
      <c r="A283" s="121"/>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20"/>
      <c r="AM283" s="20"/>
      <c r="AN283" s="121"/>
      <c r="AO283" s="121"/>
      <c r="AP283" s="121"/>
      <c r="AQ283" s="121"/>
      <c r="AR283" s="121"/>
      <c r="AS283" s="121"/>
      <c r="AT283" s="121"/>
      <c r="AU283" s="121"/>
      <c r="AV283" s="121"/>
      <c r="AW283" s="121"/>
      <c r="AX283" s="121"/>
      <c r="AY283" s="121"/>
      <c r="AZ283" s="121"/>
      <c r="BA283" s="121"/>
      <c r="BB283" s="121"/>
      <c r="BC283" s="121"/>
      <c r="BD283" s="121"/>
      <c r="BE283" s="121"/>
      <c r="BF283" s="121"/>
      <c r="BG283" s="121"/>
      <c r="BH283" s="121"/>
      <c r="BI283" s="121"/>
      <c r="BJ283" s="121"/>
      <c r="BK283" s="121"/>
      <c r="BL283" s="121"/>
      <c r="BM283" s="121"/>
      <c r="BN283" s="121"/>
      <c r="BO283" s="121"/>
      <c r="BP283" s="121"/>
    </row>
    <row r="284" spans="1:68" ht="39" customHeight="1" x14ac:dyDescent="0.35">
      <c r="A284" s="121"/>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20"/>
      <c r="AM284" s="20"/>
      <c r="AN284" s="121"/>
      <c r="AO284" s="121"/>
      <c r="AP284" s="121"/>
      <c r="AQ284" s="121"/>
      <c r="AR284" s="121"/>
      <c r="AS284" s="121"/>
      <c r="AT284" s="121"/>
      <c r="AU284" s="121"/>
      <c r="AV284" s="121"/>
      <c r="AW284" s="121"/>
      <c r="AX284" s="121"/>
      <c r="AY284" s="121"/>
      <c r="AZ284" s="121"/>
      <c r="BA284" s="121"/>
      <c r="BB284" s="121"/>
      <c r="BC284" s="121"/>
      <c r="BD284" s="121"/>
      <c r="BE284" s="121"/>
      <c r="BF284" s="121"/>
      <c r="BG284" s="121"/>
      <c r="BH284" s="121"/>
      <c r="BI284" s="121"/>
      <c r="BJ284" s="121"/>
      <c r="BK284" s="121"/>
      <c r="BL284" s="121"/>
      <c r="BM284" s="121"/>
      <c r="BN284" s="121"/>
      <c r="BO284" s="121"/>
      <c r="BP284" s="121"/>
    </row>
    <row r="285" spans="1:68" ht="39" customHeight="1" x14ac:dyDescent="0.35">
      <c r="A285" s="121"/>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20"/>
      <c r="AM285" s="20"/>
      <c r="AN285" s="121"/>
      <c r="AO285" s="121"/>
      <c r="AP285" s="121"/>
      <c r="AQ285" s="121"/>
      <c r="AR285" s="121"/>
      <c r="AS285" s="121"/>
      <c r="AT285" s="121"/>
      <c r="AU285" s="121"/>
      <c r="AV285" s="121"/>
      <c r="AW285" s="121"/>
      <c r="AX285" s="121"/>
      <c r="AY285" s="121"/>
      <c r="AZ285" s="121"/>
      <c r="BA285" s="121"/>
      <c r="BB285" s="121"/>
      <c r="BC285" s="121"/>
      <c r="BD285" s="121"/>
      <c r="BE285" s="121"/>
      <c r="BF285" s="121"/>
      <c r="BG285" s="121"/>
      <c r="BH285" s="121"/>
      <c r="BI285" s="121"/>
      <c r="BJ285" s="121"/>
      <c r="BK285" s="121"/>
      <c r="BL285" s="121"/>
      <c r="BM285" s="121"/>
      <c r="BN285" s="121"/>
      <c r="BO285" s="121"/>
      <c r="BP285" s="121"/>
    </row>
    <row r="286" spans="1:68" ht="39" customHeight="1" x14ac:dyDescent="0.35">
      <c r="A286" s="121"/>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20"/>
      <c r="AM286" s="20"/>
      <c r="AN286" s="121"/>
      <c r="AO286" s="121"/>
      <c r="AP286" s="121"/>
      <c r="AQ286" s="121"/>
      <c r="AR286" s="121"/>
      <c r="AS286" s="121"/>
      <c r="AT286" s="121"/>
      <c r="AU286" s="121"/>
      <c r="AV286" s="121"/>
      <c r="AW286" s="121"/>
      <c r="AX286" s="121"/>
      <c r="AY286" s="121"/>
      <c r="AZ286" s="121"/>
      <c r="BA286" s="121"/>
      <c r="BB286" s="121"/>
      <c r="BC286" s="121"/>
      <c r="BD286" s="121"/>
      <c r="BE286" s="121"/>
      <c r="BF286" s="121"/>
      <c r="BG286" s="121"/>
      <c r="BH286" s="121"/>
      <c r="BI286" s="121"/>
      <c r="BJ286" s="121"/>
      <c r="BK286" s="121"/>
      <c r="BL286" s="121"/>
      <c r="BM286" s="121"/>
      <c r="BN286" s="121"/>
      <c r="BO286" s="121"/>
      <c r="BP286" s="121"/>
    </row>
    <row r="287" spans="1:68" ht="39" customHeight="1" x14ac:dyDescent="0.35">
      <c r="A287" s="121"/>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20"/>
      <c r="AM287" s="20"/>
      <c r="AN287" s="121"/>
      <c r="AO287" s="121"/>
      <c r="AP287" s="121"/>
      <c r="AQ287" s="121"/>
      <c r="AR287" s="121"/>
      <c r="AS287" s="121"/>
      <c r="AT287" s="121"/>
      <c r="AU287" s="121"/>
      <c r="AV287" s="121"/>
      <c r="AW287" s="121"/>
      <c r="AX287" s="121"/>
      <c r="AY287" s="121"/>
      <c r="AZ287" s="121"/>
      <c r="BA287" s="121"/>
      <c r="BB287" s="121"/>
      <c r="BC287" s="121"/>
      <c r="BD287" s="121"/>
      <c r="BE287" s="121"/>
      <c r="BF287" s="121"/>
      <c r="BG287" s="121"/>
      <c r="BH287" s="121"/>
      <c r="BI287" s="121"/>
      <c r="BJ287" s="121"/>
      <c r="BK287" s="121"/>
      <c r="BL287" s="121"/>
      <c r="BM287" s="121"/>
      <c r="BN287" s="121"/>
      <c r="BO287" s="121"/>
      <c r="BP287" s="121"/>
    </row>
    <row r="288" spans="1:68" ht="39" customHeight="1" x14ac:dyDescent="0.35">
      <c r="A288" s="121"/>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20"/>
      <c r="AM288" s="20"/>
      <c r="AN288" s="121"/>
      <c r="AO288" s="121"/>
      <c r="AP288" s="121"/>
      <c r="AQ288" s="121"/>
      <c r="AR288" s="121"/>
      <c r="AS288" s="121"/>
      <c r="AT288" s="121"/>
      <c r="AU288" s="121"/>
      <c r="AV288" s="121"/>
      <c r="AW288" s="121"/>
      <c r="AX288" s="121"/>
      <c r="AY288" s="121"/>
      <c r="AZ288" s="121"/>
      <c r="BA288" s="121"/>
      <c r="BB288" s="121"/>
      <c r="BC288" s="121"/>
      <c r="BD288" s="121"/>
      <c r="BE288" s="121"/>
      <c r="BF288" s="121"/>
      <c r="BG288" s="121"/>
      <c r="BH288" s="121"/>
      <c r="BI288" s="121"/>
      <c r="BJ288" s="121"/>
      <c r="BK288" s="121"/>
      <c r="BL288" s="121"/>
      <c r="BM288" s="121"/>
      <c r="BN288" s="121"/>
      <c r="BO288" s="121"/>
      <c r="BP288" s="121"/>
    </row>
    <row r="289" spans="1:68" ht="39" customHeight="1" x14ac:dyDescent="0.35">
      <c r="A289" s="121"/>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20"/>
      <c r="AM289" s="20"/>
      <c r="AN289" s="121"/>
      <c r="AO289" s="121"/>
      <c r="AP289" s="121"/>
      <c r="AQ289" s="121"/>
      <c r="AR289" s="121"/>
      <c r="AS289" s="121"/>
      <c r="AT289" s="121"/>
      <c r="AU289" s="121"/>
      <c r="AV289" s="121"/>
      <c r="AW289" s="121"/>
      <c r="AX289" s="121"/>
      <c r="AY289" s="121"/>
      <c r="AZ289" s="121"/>
      <c r="BA289" s="121"/>
      <c r="BB289" s="121"/>
      <c r="BC289" s="121"/>
      <c r="BD289" s="121"/>
      <c r="BE289" s="121"/>
      <c r="BF289" s="121"/>
      <c r="BG289" s="121"/>
      <c r="BH289" s="121"/>
      <c r="BI289" s="121"/>
      <c r="BJ289" s="121"/>
      <c r="BK289" s="121"/>
      <c r="BL289" s="121"/>
      <c r="BM289" s="121"/>
      <c r="BN289" s="121"/>
      <c r="BO289" s="121"/>
      <c r="BP289" s="121"/>
    </row>
    <row r="290" spans="1:68" ht="39" customHeight="1" x14ac:dyDescent="0.35">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20"/>
      <c r="AM290" s="20"/>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row>
    <row r="291" spans="1:68" ht="39" customHeight="1" x14ac:dyDescent="0.35">
      <c r="A291" s="121"/>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20"/>
      <c r="AM291" s="20"/>
      <c r="AN291" s="121"/>
      <c r="AO291" s="121"/>
      <c r="AP291" s="121"/>
      <c r="AQ291" s="121"/>
      <c r="AR291" s="121"/>
      <c r="AS291" s="121"/>
      <c r="AT291" s="121"/>
      <c r="AU291" s="121"/>
      <c r="AV291" s="121"/>
      <c r="AW291" s="121"/>
      <c r="AX291" s="121"/>
      <c r="AY291" s="121"/>
      <c r="AZ291" s="121"/>
      <c r="BA291" s="121"/>
      <c r="BB291" s="121"/>
      <c r="BC291" s="121"/>
      <c r="BD291" s="121"/>
      <c r="BE291" s="121"/>
      <c r="BF291" s="121"/>
      <c r="BG291" s="121"/>
      <c r="BH291" s="121"/>
      <c r="BI291" s="121"/>
      <c r="BJ291" s="121"/>
      <c r="BK291" s="121"/>
      <c r="BL291" s="121"/>
      <c r="BM291" s="121"/>
      <c r="BN291" s="121"/>
      <c r="BO291" s="121"/>
      <c r="BP291" s="121"/>
    </row>
    <row r="292" spans="1:68" ht="39" customHeight="1" x14ac:dyDescent="0.35">
      <c r="A292" s="121"/>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20"/>
      <c r="AM292" s="20"/>
      <c r="AN292" s="121"/>
      <c r="AO292" s="121"/>
      <c r="AP292" s="121"/>
      <c r="AQ292" s="121"/>
      <c r="AR292" s="121"/>
      <c r="AS292" s="121"/>
      <c r="AT292" s="121"/>
      <c r="AU292" s="121"/>
      <c r="AV292" s="121"/>
      <c r="AW292" s="121"/>
      <c r="AX292" s="121"/>
      <c r="AY292" s="121"/>
      <c r="AZ292" s="121"/>
      <c r="BA292" s="121"/>
      <c r="BB292" s="121"/>
      <c r="BC292" s="121"/>
      <c r="BD292" s="121"/>
      <c r="BE292" s="121"/>
      <c r="BF292" s="121"/>
      <c r="BG292" s="121"/>
      <c r="BH292" s="121"/>
      <c r="BI292" s="121"/>
      <c r="BJ292" s="121"/>
      <c r="BK292" s="121"/>
      <c r="BL292" s="121"/>
      <c r="BM292" s="121"/>
      <c r="BN292" s="121"/>
      <c r="BO292" s="121"/>
      <c r="BP292" s="121"/>
    </row>
    <row r="293" spans="1:68" ht="39" customHeight="1" x14ac:dyDescent="0.35">
      <c r="A293" s="121"/>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20"/>
      <c r="AM293" s="20"/>
      <c r="AN293" s="121"/>
      <c r="AO293" s="121"/>
      <c r="AP293" s="121"/>
      <c r="AQ293" s="121"/>
      <c r="AR293" s="121"/>
      <c r="AS293" s="121"/>
      <c r="AT293" s="121"/>
      <c r="AU293" s="121"/>
      <c r="AV293" s="121"/>
      <c r="AW293" s="121"/>
      <c r="AX293" s="121"/>
      <c r="AY293" s="121"/>
      <c r="AZ293" s="121"/>
      <c r="BA293" s="121"/>
      <c r="BB293" s="121"/>
      <c r="BC293" s="121"/>
      <c r="BD293" s="121"/>
      <c r="BE293" s="121"/>
      <c r="BF293" s="121"/>
      <c r="BG293" s="121"/>
      <c r="BH293" s="121"/>
      <c r="BI293" s="121"/>
      <c r="BJ293" s="121"/>
      <c r="BK293" s="121"/>
      <c r="BL293" s="121"/>
      <c r="BM293" s="121"/>
      <c r="BN293" s="121"/>
      <c r="BO293" s="121"/>
      <c r="BP293" s="121"/>
    </row>
    <row r="294" spans="1:68" ht="39" customHeight="1" x14ac:dyDescent="0.35">
      <c r="A294" s="121"/>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20"/>
      <c r="AM294" s="20"/>
      <c r="AN294" s="121"/>
      <c r="AO294" s="121"/>
      <c r="AP294" s="121"/>
      <c r="AQ294" s="121"/>
      <c r="AR294" s="121"/>
      <c r="AS294" s="121"/>
      <c r="AT294" s="121"/>
      <c r="AU294" s="121"/>
      <c r="AV294" s="121"/>
      <c r="AW294" s="121"/>
      <c r="AX294" s="121"/>
      <c r="AY294" s="121"/>
      <c r="AZ294" s="121"/>
      <c r="BA294" s="121"/>
      <c r="BB294" s="121"/>
      <c r="BC294" s="121"/>
      <c r="BD294" s="121"/>
      <c r="BE294" s="121"/>
      <c r="BF294" s="121"/>
      <c r="BG294" s="121"/>
      <c r="BH294" s="121"/>
      <c r="BI294" s="121"/>
      <c r="BJ294" s="121"/>
      <c r="BK294" s="121"/>
      <c r="BL294" s="121"/>
      <c r="BM294" s="121"/>
      <c r="BN294" s="121"/>
      <c r="BO294" s="121"/>
      <c r="BP294" s="121"/>
    </row>
    <row r="295" spans="1:68" ht="39" customHeight="1" x14ac:dyDescent="0.35">
      <c r="A295" s="121"/>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20"/>
      <c r="AM295" s="20"/>
      <c r="AN295" s="121"/>
      <c r="AO295" s="121"/>
      <c r="AP295" s="121"/>
      <c r="AQ295" s="121"/>
      <c r="AR295" s="121"/>
      <c r="AS295" s="121"/>
      <c r="AT295" s="121"/>
      <c r="AU295" s="121"/>
      <c r="AV295" s="121"/>
      <c r="AW295" s="121"/>
      <c r="AX295" s="121"/>
      <c r="AY295" s="121"/>
      <c r="AZ295" s="121"/>
      <c r="BA295" s="121"/>
      <c r="BB295" s="121"/>
      <c r="BC295" s="121"/>
      <c r="BD295" s="121"/>
      <c r="BE295" s="121"/>
      <c r="BF295" s="121"/>
      <c r="BG295" s="121"/>
      <c r="BH295" s="121"/>
      <c r="BI295" s="121"/>
      <c r="BJ295" s="121"/>
      <c r="BK295" s="121"/>
      <c r="BL295" s="121"/>
      <c r="BM295" s="121"/>
      <c r="BN295" s="121"/>
      <c r="BO295" s="121"/>
      <c r="BP295" s="121"/>
    </row>
    <row r="296" spans="1:68" ht="39" customHeight="1" x14ac:dyDescent="0.35">
      <c r="A296" s="121"/>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20"/>
      <c r="AM296" s="20"/>
      <c r="AN296" s="121"/>
      <c r="AO296" s="121"/>
      <c r="AP296" s="121"/>
      <c r="AQ296" s="121"/>
      <c r="AR296" s="121"/>
      <c r="AS296" s="121"/>
      <c r="AT296" s="121"/>
      <c r="AU296" s="121"/>
      <c r="AV296" s="121"/>
      <c r="AW296" s="121"/>
      <c r="AX296" s="121"/>
      <c r="AY296" s="121"/>
      <c r="AZ296" s="121"/>
      <c r="BA296" s="121"/>
      <c r="BB296" s="121"/>
      <c r="BC296" s="121"/>
      <c r="BD296" s="121"/>
      <c r="BE296" s="121"/>
      <c r="BF296" s="121"/>
      <c r="BG296" s="121"/>
      <c r="BH296" s="121"/>
      <c r="BI296" s="121"/>
      <c r="BJ296" s="121"/>
      <c r="BK296" s="121"/>
      <c r="BL296" s="121"/>
      <c r="BM296" s="121"/>
      <c r="BN296" s="121"/>
      <c r="BO296" s="121"/>
      <c r="BP296" s="121"/>
    </row>
    <row r="297" spans="1:68" ht="39" customHeight="1" x14ac:dyDescent="0.35">
      <c r="A297" s="121"/>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20"/>
      <c r="AM297" s="20"/>
      <c r="AN297" s="121"/>
      <c r="AO297" s="121"/>
      <c r="AP297" s="121"/>
      <c r="AQ297" s="121"/>
      <c r="AR297" s="121"/>
      <c r="AS297" s="121"/>
      <c r="AT297" s="121"/>
      <c r="AU297" s="121"/>
      <c r="AV297" s="121"/>
      <c r="AW297" s="121"/>
      <c r="AX297" s="121"/>
      <c r="AY297" s="121"/>
      <c r="AZ297" s="121"/>
      <c r="BA297" s="121"/>
      <c r="BB297" s="121"/>
      <c r="BC297" s="121"/>
      <c r="BD297" s="121"/>
      <c r="BE297" s="121"/>
      <c r="BF297" s="121"/>
      <c r="BG297" s="121"/>
      <c r="BH297" s="121"/>
      <c r="BI297" s="121"/>
      <c r="BJ297" s="121"/>
      <c r="BK297" s="121"/>
      <c r="BL297" s="121"/>
      <c r="BM297" s="121"/>
      <c r="BN297" s="121"/>
      <c r="BO297" s="121"/>
      <c r="BP297" s="121"/>
    </row>
    <row r="298" spans="1:68" ht="39" customHeight="1" x14ac:dyDescent="0.35">
      <c r="A298" s="121"/>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20"/>
      <c r="AM298" s="20"/>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1"/>
      <c r="BK298" s="121"/>
      <c r="BL298" s="121"/>
      <c r="BM298" s="121"/>
      <c r="BN298" s="121"/>
      <c r="BO298" s="121"/>
      <c r="BP298" s="121"/>
    </row>
    <row r="299" spans="1:68" ht="39" customHeight="1" x14ac:dyDescent="0.35">
      <c r="A299" s="121"/>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c r="AK299" s="121"/>
      <c r="AL299" s="20"/>
      <c r="AM299" s="20"/>
      <c r="AN299" s="121"/>
      <c r="AO299" s="121"/>
      <c r="AP299" s="121"/>
      <c r="AQ299" s="121"/>
      <c r="AR299" s="121"/>
      <c r="AS299" s="121"/>
      <c r="AT299" s="121"/>
      <c r="AU299" s="121"/>
      <c r="AV299" s="121"/>
      <c r="AW299" s="121"/>
      <c r="AX299" s="121"/>
      <c r="AY299" s="121"/>
      <c r="AZ299" s="121"/>
      <c r="BA299" s="121"/>
      <c r="BB299" s="121"/>
      <c r="BC299" s="121"/>
      <c r="BD299" s="121"/>
      <c r="BE299" s="121"/>
      <c r="BF299" s="121"/>
      <c r="BG299" s="121"/>
      <c r="BH299" s="121"/>
      <c r="BI299" s="121"/>
      <c r="BJ299" s="121"/>
      <c r="BK299" s="121"/>
      <c r="BL299" s="121"/>
      <c r="BM299" s="121"/>
      <c r="BN299" s="121"/>
      <c r="BO299" s="121"/>
      <c r="BP299" s="121"/>
    </row>
    <row r="300" spans="1:68" ht="39" customHeight="1" x14ac:dyDescent="0.35">
      <c r="A300" s="121"/>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1"/>
      <c r="AK300" s="121"/>
      <c r="AL300" s="20"/>
      <c r="AM300" s="20"/>
      <c r="AN300" s="121"/>
      <c r="AO300" s="121"/>
      <c r="AP300" s="121"/>
      <c r="AQ300" s="121"/>
      <c r="AR300" s="121"/>
      <c r="AS300" s="121"/>
      <c r="AT300" s="121"/>
      <c r="AU300" s="121"/>
      <c r="AV300" s="121"/>
      <c r="AW300" s="121"/>
      <c r="AX300" s="121"/>
      <c r="AY300" s="121"/>
      <c r="AZ300" s="121"/>
      <c r="BA300" s="121"/>
      <c r="BB300" s="121"/>
      <c r="BC300" s="121"/>
      <c r="BD300" s="121"/>
      <c r="BE300" s="121"/>
      <c r="BF300" s="121"/>
      <c r="BG300" s="121"/>
      <c r="BH300" s="121"/>
      <c r="BI300" s="121"/>
      <c r="BJ300" s="121"/>
      <c r="BK300" s="121"/>
      <c r="BL300" s="121"/>
      <c r="BM300" s="121"/>
      <c r="BN300" s="121"/>
      <c r="BO300" s="121"/>
      <c r="BP300" s="121"/>
    </row>
    <row r="301" spans="1:68" ht="39" customHeight="1" x14ac:dyDescent="0.35">
      <c r="A301" s="121"/>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20"/>
      <c r="AM301" s="20"/>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c r="BJ301" s="121"/>
      <c r="BK301" s="121"/>
      <c r="BL301" s="121"/>
      <c r="BM301" s="121"/>
      <c r="BN301" s="121"/>
      <c r="BO301" s="121"/>
      <c r="BP301" s="121"/>
    </row>
    <row r="302" spans="1:68" ht="39" customHeight="1" x14ac:dyDescent="0.35">
      <c r="A302" s="121"/>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1"/>
      <c r="AK302" s="121"/>
      <c r="AL302" s="20"/>
      <c r="AM302" s="20"/>
      <c r="AN302" s="121"/>
      <c r="AO302" s="121"/>
      <c r="AP302" s="121"/>
      <c r="AQ302" s="121"/>
      <c r="AR302" s="121"/>
      <c r="AS302" s="121"/>
      <c r="AT302" s="121"/>
      <c r="AU302" s="121"/>
      <c r="AV302" s="121"/>
      <c r="AW302" s="121"/>
      <c r="AX302" s="121"/>
      <c r="AY302" s="121"/>
      <c r="AZ302" s="121"/>
      <c r="BA302" s="121"/>
      <c r="BB302" s="121"/>
      <c r="BC302" s="121"/>
      <c r="BD302" s="121"/>
      <c r="BE302" s="121"/>
      <c r="BF302" s="121"/>
      <c r="BG302" s="121"/>
      <c r="BH302" s="121"/>
      <c r="BI302" s="121"/>
      <c r="BJ302" s="121"/>
      <c r="BK302" s="121"/>
      <c r="BL302" s="121"/>
      <c r="BM302" s="121"/>
      <c r="BN302" s="121"/>
      <c r="BO302" s="121"/>
      <c r="BP302" s="121"/>
    </row>
    <row r="303" spans="1:68" ht="39" customHeight="1" x14ac:dyDescent="0.35">
      <c r="A303" s="121"/>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1"/>
      <c r="AK303" s="121"/>
      <c r="AL303" s="20"/>
      <c r="AM303" s="20"/>
      <c r="AN303" s="121"/>
      <c r="AO303" s="121"/>
      <c r="AP303" s="121"/>
      <c r="AQ303" s="121"/>
      <c r="AR303" s="121"/>
      <c r="AS303" s="121"/>
      <c r="AT303" s="121"/>
      <c r="AU303" s="121"/>
      <c r="AV303" s="121"/>
      <c r="AW303" s="121"/>
      <c r="AX303" s="121"/>
      <c r="AY303" s="121"/>
      <c r="AZ303" s="121"/>
      <c r="BA303" s="121"/>
      <c r="BB303" s="121"/>
      <c r="BC303" s="121"/>
      <c r="BD303" s="121"/>
      <c r="BE303" s="121"/>
      <c r="BF303" s="121"/>
      <c r="BG303" s="121"/>
      <c r="BH303" s="121"/>
      <c r="BI303" s="121"/>
      <c r="BJ303" s="121"/>
      <c r="BK303" s="121"/>
      <c r="BL303" s="121"/>
      <c r="BM303" s="121"/>
      <c r="BN303" s="121"/>
      <c r="BO303" s="121"/>
      <c r="BP303" s="121"/>
    </row>
    <row r="304" spans="1:68" ht="39" customHeight="1" x14ac:dyDescent="0.35">
      <c r="A304" s="121"/>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20"/>
      <c r="AM304" s="20"/>
      <c r="AN304" s="121"/>
      <c r="AO304" s="121"/>
      <c r="AP304" s="121"/>
      <c r="AQ304" s="121"/>
      <c r="AR304" s="121"/>
      <c r="AS304" s="121"/>
      <c r="AT304" s="121"/>
      <c r="AU304" s="121"/>
      <c r="AV304" s="121"/>
      <c r="AW304" s="121"/>
      <c r="AX304" s="121"/>
      <c r="AY304" s="121"/>
      <c r="AZ304" s="121"/>
      <c r="BA304" s="121"/>
      <c r="BB304" s="121"/>
      <c r="BC304" s="121"/>
      <c r="BD304" s="121"/>
      <c r="BE304" s="121"/>
      <c r="BF304" s="121"/>
      <c r="BG304" s="121"/>
      <c r="BH304" s="121"/>
      <c r="BI304" s="121"/>
      <c r="BJ304" s="121"/>
      <c r="BK304" s="121"/>
      <c r="BL304" s="121"/>
      <c r="BM304" s="121"/>
      <c r="BN304" s="121"/>
      <c r="BO304" s="121"/>
      <c r="BP304" s="121"/>
    </row>
    <row r="305" spans="1:68" ht="39" customHeight="1" x14ac:dyDescent="0.35">
      <c r="A305" s="121"/>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20"/>
      <c r="AM305" s="20"/>
      <c r="AN305" s="121"/>
      <c r="AO305" s="121"/>
      <c r="AP305" s="121"/>
      <c r="AQ305" s="121"/>
      <c r="AR305" s="121"/>
      <c r="AS305" s="121"/>
      <c r="AT305" s="121"/>
      <c r="AU305" s="121"/>
      <c r="AV305" s="121"/>
      <c r="AW305" s="121"/>
      <c r="AX305" s="121"/>
      <c r="AY305" s="121"/>
      <c r="AZ305" s="121"/>
      <c r="BA305" s="121"/>
      <c r="BB305" s="121"/>
      <c r="BC305" s="121"/>
      <c r="BD305" s="121"/>
      <c r="BE305" s="121"/>
      <c r="BF305" s="121"/>
      <c r="BG305" s="121"/>
      <c r="BH305" s="121"/>
      <c r="BI305" s="121"/>
      <c r="BJ305" s="121"/>
      <c r="BK305" s="121"/>
      <c r="BL305" s="121"/>
      <c r="BM305" s="121"/>
      <c r="BN305" s="121"/>
      <c r="BO305" s="121"/>
      <c r="BP305" s="121"/>
    </row>
    <row r="306" spans="1:68" ht="39" customHeight="1" x14ac:dyDescent="0.35">
      <c r="A306" s="121"/>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20"/>
      <c r="AM306" s="20"/>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c r="BJ306" s="121"/>
      <c r="BK306" s="121"/>
      <c r="BL306" s="121"/>
      <c r="BM306" s="121"/>
      <c r="BN306" s="121"/>
      <c r="BO306" s="121"/>
      <c r="BP306" s="121"/>
    </row>
    <row r="307" spans="1:68" ht="39" customHeight="1" x14ac:dyDescent="0.35">
      <c r="A307" s="121"/>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20"/>
      <c r="AM307" s="20"/>
      <c r="AN307" s="121"/>
      <c r="AO307" s="121"/>
      <c r="AP307" s="121"/>
      <c r="AQ307" s="121"/>
      <c r="AR307" s="121"/>
      <c r="AS307" s="121"/>
      <c r="AT307" s="121"/>
      <c r="AU307" s="121"/>
      <c r="AV307" s="121"/>
      <c r="AW307" s="121"/>
      <c r="AX307" s="121"/>
      <c r="AY307" s="121"/>
      <c r="AZ307" s="121"/>
      <c r="BA307" s="121"/>
      <c r="BB307" s="121"/>
      <c r="BC307" s="121"/>
      <c r="BD307" s="121"/>
      <c r="BE307" s="121"/>
      <c r="BF307" s="121"/>
      <c r="BG307" s="121"/>
      <c r="BH307" s="121"/>
      <c r="BI307" s="121"/>
      <c r="BJ307" s="121"/>
      <c r="BK307" s="121"/>
      <c r="BL307" s="121"/>
      <c r="BM307" s="121"/>
      <c r="BN307" s="121"/>
      <c r="BO307" s="121"/>
      <c r="BP307" s="121"/>
    </row>
    <row r="308" spans="1:68" ht="39" customHeight="1" x14ac:dyDescent="0.35">
      <c r="A308" s="121"/>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20"/>
      <c r="AM308" s="20"/>
      <c r="AN308" s="121"/>
      <c r="AO308" s="121"/>
      <c r="AP308" s="121"/>
      <c r="AQ308" s="121"/>
      <c r="AR308" s="121"/>
      <c r="AS308" s="121"/>
      <c r="AT308" s="121"/>
      <c r="AU308" s="121"/>
      <c r="AV308" s="121"/>
      <c r="AW308" s="121"/>
      <c r="AX308" s="121"/>
      <c r="AY308" s="121"/>
      <c r="AZ308" s="121"/>
      <c r="BA308" s="121"/>
      <c r="BB308" s="121"/>
      <c r="BC308" s="121"/>
      <c r="BD308" s="121"/>
      <c r="BE308" s="121"/>
      <c r="BF308" s="121"/>
      <c r="BG308" s="121"/>
      <c r="BH308" s="121"/>
      <c r="BI308" s="121"/>
      <c r="BJ308" s="121"/>
      <c r="BK308" s="121"/>
      <c r="BL308" s="121"/>
      <c r="BM308" s="121"/>
      <c r="BN308" s="121"/>
      <c r="BO308" s="121"/>
      <c r="BP308" s="121"/>
    </row>
    <row r="309" spans="1:68" ht="39" customHeight="1" x14ac:dyDescent="0.35">
      <c r="A309" s="121"/>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c r="AH309" s="121"/>
      <c r="AI309" s="121"/>
      <c r="AJ309" s="121"/>
      <c r="AK309" s="121"/>
      <c r="AL309" s="20"/>
      <c r="AM309" s="20"/>
      <c r="AN309" s="121"/>
      <c r="AO309" s="121"/>
      <c r="AP309" s="121"/>
      <c r="AQ309" s="121"/>
      <c r="AR309" s="121"/>
      <c r="AS309" s="121"/>
      <c r="AT309" s="121"/>
      <c r="AU309" s="121"/>
      <c r="AV309" s="121"/>
      <c r="AW309" s="121"/>
      <c r="AX309" s="121"/>
      <c r="AY309" s="121"/>
      <c r="AZ309" s="121"/>
      <c r="BA309" s="121"/>
      <c r="BB309" s="121"/>
      <c r="BC309" s="121"/>
      <c r="BD309" s="121"/>
      <c r="BE309" s="121"/>
      <c r="BF309" s="121"/>
      <c r="BG309" s="121"/>
      <c r="BH309" s="121"/>
      <c r="BI309" s="121"/>
      <c r="BJ309" s="121"/>
      <c r="BK309" s="121"/>
      <c r="BL309" s="121"/>
      <c r="BM309" s="121"/>
      <c r="BN309" s="121"/>
      <c r="BO309" s="121"/>
      <c r="BP309" s="121"/>
    </row>
    <row r="310" spans="1:68" ht="39" customHeight="1" x14ac:dyDescent="0.35">
      <c r="A310" s="121"/>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1"/>
      <c r="AK310" s="121"/>
      <c r="AL310" s="20"/>
      <c r="AM310" s="20"/>
      <c r="AN310" s="121"/>
      <c r="AO310" s="121"/>
      <c r="AP310" s="121"/>
      <c r="AQ310" s="121"/>
      <c r="AR310" s="121"/>
      <c r="AS310" s="121"/>
      <c r="AT310" s="121"/>
      <c r="AU310" s="121"/>
      <c r="AV310" s="121"/>
      <c r="AW310" s="121"/>
      <c r="AX310" s="121"/>
      <c r="AY310" s="121"/>
      <c r="AZ310" s="121"/>
      <c r="BA310" s="121"/>
      <c r="BB310" s="121"/>
      <c r="BC310" s="121"/>
      <c r="BD310" s="121"/>
      <c r="BE310" s="121"/>
      <c r="BF310" s="121"/>
      <c r="BG310" s="121"/>
      <c r="BH310" s="121"/>
      <c r="BI310" s="121"/>
      <c r="BJ310" s="121"/>
      <c r="BK310" s="121"/>
      <c r="BL310" s="121"/>
      <c r="BM310" s="121"/>
      <c r="BN310" s="121"/>
      <c r="BO310" s="121"/>
      <c r="BP310" s="121"/>
    </row>
    <row r="311" spans="1:68" ht="39" customHeight="1" x14ac:dyDescent="0.35">
      <c r="A311" s="121"/>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c r="AH311" s="121"/>
      <c r="AI311" s="121"/>
      <c r="AJ311" s="121"/>
      <c r="AK311" s="121"/>
      <c r="AL311" s="20"/>
      <c r="AM311" s="20"/>
      <c r="AN311" s="121"/>
      <c r="AO311" s="121"/>
      <c r="AP311" s="121"/>
      <c r="AQ311" s="121"/>
      <c r="AR311" s="121"/>
      <c r="AS311" s="121"/>
      <c r="AT311" s="121"/>
      <c r="AU311" s="121"/>
      <c r="AV311" s="121"/>
      <c r="AW311" s="121"/>
      <c r="AX311" s="121"/>
      <c r="AY311" s="121"/>
      <c r="AZ311" s="121"/>
      <c r="BA311" s="121"/>
      <c r="BB311" s="121"/>
      <c r="BC311" s="121"/>
      <c r="BD311" s="121"/>
      <c r="BE311" s="121"/>
      <c r="BF311" s="121"/>
      <c r="BG311" s="121"/>
      <c r="BH311" s="121"/>
      <c r="BI311" s="121"/>
      <c r="BJ311" s="121"/>
      <c r="BK311" s="121"/>
      <c r="BL311" s="121"/>
      <c r="BM311" s="121"/>
      <c r="BN311" s="121"/>
      <c r="BO311" s="121"/>
      <c r="BP311" s="121"/>
    </row>
    <row r="312" spans="1:68" ht="39" customHeight="1" x14ac:dyDescent="0.35">
      <c r="A312" s="121"/>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c r="AH312" s="121"/>
      <c r="AI312" s="121"/>
      <c r="AJ312" s="121"/>
      <c r="AK312" s="121"/>
      <c r="AL312" s="20"/>
      <c r="AM312" s="20"/>
      <c r="AN312" s="121"/>
      <c r="AO312" s="121"/>
      <c r="AP312" s="121"/>
      <c r="AQ312" s="121"/>
      <c r="AR312" s="121"/>
      <c r="AS312" s="121"/>
      <c r="AT312" s="121"/>
      <c r="AU312" s="121"/>
      <c r="AV312" s="121"/>
      <c r="AW312" s="121"/>
      <c r="AX312" s="121"/>
      <c r="AY312" s="121"/>
      <c r="AZ312" s="121"/>
      <c r="BA312" s="121"/>
      <c r="BB312" s="121"/>
      <c r="BC312" s="121"/>
      <c r="BD312" s="121"/>
      <c r="BE312" s="121"/>
      <c r="BF312" s="121"/>
      <c r="BG312" s="121"/>
      <c r="BH312" s="121"/>
      <c r="BI312" s="121"/>
      <c r="BJ312" s="121"/>
      <c r="BK312" s="121"/>
      <c r="BL312" s="121"/>
      <c r="BM312" s="121"/>
      <c r="BN312" s="121"/>
      <c r="BO312" s="121"/>
      <c r="BP312" s="121"/>
    </row>
    <row r="313" spans="1:68" ht="39" customHeight="1" x14ac:dyDescent="0.35">
      <c r="A313" s="121"/>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20"/>
      <c r="AM313" s="20"/>
      <c r="AN313" s="121"/>
      <c r="AO313" s="121"/>
      <c r="AP313" s="121"/>
      <c r="AQ313" s="121"/>
      <c r="AR313" s="121"/>
      <c r="AS313" s="121"/>
      <c r="AT313" s="121"/>
      <c r="AU313" s="121"/>
      <c r="AV313" s="121"/>
      <c r="AW313" s="121"/>
      <c r="AX313" s="121"/>
      <c r="AY313" s="121"/>
      <c r="AZ313" s="121"/>
      <c r="BA313" s="121"/>
      <c r="BB313" s="121"/>
      <c r="BC313" s="121"/>
      <c r="BD313" s="121"/>
      <c r="BE313" s="121"/>
      <c r="BF313" s="121"/>
      <c r="BG313" s="121"/>
      <c r="BH313" s="121"/>
      <c r="BI313" s="121"/>
      <c r="BJ313" s="121"/>
      <c r="BK313" s="121"/>
      <c r="BL313" s="121"/>
      <c r="BM313" s="121"/>
      <c r="BN313" s="121"/>
      <c r="BO313" s="121"/>
      <c r="BP313" s="121"/>
    </row>
    <row r="314" spans="1:68" ht="39" customHeight="1" x14ac:dyDescent="0.35">
      <c r="A314" s="121"/>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20"/>
      <c r="AM314" s="20"/>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c r="BJ314" s="121"/>
      <c r="BK314" s="121"/>
      <c r="BL314" s="121"/>
      <c r="BM314" s="121"/>
      <c r="BN314" s="121"/>
      <c r="BO314" s="121"/>
      <c r="BP314" s="121"/>
    </row>
    <row r="315" spans="1:68" ht="39" customHeight="1" x14ac:dyDescent="0.35">
      <c r="A315" s="121"/>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20"/>
      <c r="AM315" s="20"/>
      <c r="AN315" s="121"/>
      <c r="AO315" s="121"/>
      <c r="AP315" s="121"/>
      <c r="AQ315" s="121"/>
      <c r="AR315" s="121"/>
      <c r="AS315" s="121"/>
      <c r="AT315" s="121"/>
      <c r="AU315" s="121"/>
      <c r="AV315" s="121"/>
      <c r="AW315" s="121"/>
      <c r="AX315" s="121"/>
      <c r="AY315" s="121"/>
      <c r="AZ315" s="121"/>
      <c r="BA315" s="121"/>
      <c r="BB315" s="121"/>
      <c r="BC315" s="121"/>
      <c r="BD315" s="121"/>
      <c r="BE315" s="121"/>
      <c r="BF315" s="121"/>
      <c r="BG315" s="121"/>
      <c r="BH315" s="121"/>
      <c r="BI315" s="121"/>
      <c r="BJ315" s="121"/>
      <c r="BK315" s="121"/>
      <c r="BL315" s="121"/>
      <c r="BM315" s="121"/>
      <c r="BN315" s="121"/>
      <c r="BO315" s="121"/>
      <c r="BP315" s="121"/>
    </row>
    <row r="316" spans="1:68" ht="39" customHeight="1" x14ac:dyDescent="0.35">
      <c r="A316" s="121"/>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20"/>
      <c r="AM316" s="20"/>
      <c r="AN316" s="121"/>
      <c r="AO316" s="121"/>
      <c r="AP316" s="121"/>
      <c r="AQ316" s="121"/>
      <c r="AR316" s="121"/>
      <c r="AS316" s="121"/>
      <c r="AT316" s="121"/>
      <c r="AU316" s="121"/>
      <c r="AV316" s="121"/>
      <c r="AW316" s="121"/>
      <c r="AX316" s="121"/>
      <c r="AY316" s="121"/>
      <c r="AZ316" s="121"/>
      <c r="BA316" s="121"/>
      <c r="BB316" s="121"/>
      <c r="BC316" s="121"/>
      <c r="BD316" s="121"/>
      <c r="BE316" s="121"/>
      <c r="BF316" s="121"/>
      <c r="BG316" s="121"/>
      <c r="BH316" s="121"/>
      <c r="BI316" s="121"/>
      <c r="BJ316" s="121"/>
      <c r="BK316" s="121"/>
      <c r="BL316" s="121"/>
      <c r="BM316" s="121"/>
      <c r="BN316" s="121"/>
      <c r="BO316" s="121"/>
      <c r="BP316" s="121"/>
    </row>
    <row r="317" spans="1:68" ht="39" customHeight="1" x14ac:dyDescent="0.35">
      <c r="A317" s="121"/>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20"/>
      <c r="AM317" s="20"/>
      <c r="AN317" s="121"/>
      <c r="AO317" s="121"/>
      <c r="AP317" s="121"/>
      <c r="AQ317" s="121"/>
      <c r="AR317" s="121"/>
      <c r="AS317" s="121"/>
      <c r="AT317" s="121"/>
      <c r="AU317" s="121"/>
      <c r="AV317" s="121"/>
      <c r="AW317" s="121"/>
      <c r="AX317" s="121"/>
      <c r="AY317" s="121"/>
      <c r="AZ317" s="121"/>
      <c r="BA317" s="121"/>
      <c r="BB317" s="121"/>
      <c r="BC317" s="121"/>
      <c r="BD317" s="121"/>
      <c r="BE317" s="121"/>
      <c r="BF317" s="121"/>
      <c r="BG317" s="121"/>
      <c r="BH317" s="121"/>
      <c r="BI317" s="121"/>
      <c r="BJ317" s="121"/>
      <c r="BK317" s="121"/>
      <c r="BL317" s="121"/>
      <c r="BM317" s="121"/>
      <c r="BN317" s="121"/>
      <c r="BO317" s="121"/>
      <c r="BP317" s="121"/>
    </row>
    <row r="318" spans="1:68" ht="39" customHeight="1" x14ac:dyDescent="0.35">
      <c r="A318" s="121"/>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20"/>
      <c r="AM318" s="20"/>
      <c r="AN318" s="121"/>
      <c r="AO318" s="121"/>
      <c r="AP318" s="121"/>
      <c r="AQ318" s="121"/>
      <c r="AR318" s="121"/>
      <c r="AS318" s="121"/>
      <c r="AT318" s="121"/>
      <c r="AU318" s="121"/>
      <c r="AV318" s="121"/>
      <c r="AW318" s="121"/>
      <c r="AX318" s="121"/>
      <c r="AY318" s="121"/>
      <c r="AZ318" s="121"/>
      <c r="BA318" s="121"/>
      <c r="BB318" s="121"/>
      <c r="BC318" s="121"/>
      <c r="BD318" s="121"/>
      <c r="BE318" s="121"/>
      <c r="BF318" s="121"/>
      <c r="BG318" s="121"/>
      <c r="BH318" s="121"/>
      <c r="BI318" s="121"/>
      <c r="BJ318" s="121"/>
      <c r="BK318" s="121"/>
      <c r="BL318" s="121"/>
      <c r="BM318" s="121"/>
      <c r="BN318" s="121"/>
      <c r="BO318" s="121"/>
      <c r="BP318" s="121"/>
    </row>
    <row r="319" spans="1:68" ht="39" customHeight="1" x14ac:dyDescent="0.35">
      <c r="A319" s="121"/>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20"/>
      <c r="AM319" s="20"/>
      <c r="AN319" s="121"/>
      <c r="AO319" s="121"/>
      <c r="AP319" s="121"/>
      <c r="AQ319" s="121"/>
      <c r="AR319" s="121"/>
      <c r="AS319" s="121"/>
      <c r="AT319" s="121"/>
      <c r="AU319" s="121"/>
      <c r="AV319" s="121"/>
      <c r="AW319" s="121"/>
      <c r="AX319" s="121"/>
      <c r="AY319" s="121"/>
      <c r="AZ319" s="121"/>
      <c r="BA319" s="121"/>
      <c r="BB319" s="121"/>
      <c r="BC319" s="121"/>
      <c r="BD319" s="121"/>
      <c r="BE319" s="121"/>
      <c r="BF319" s="121"/>
      <c r="BG319" s="121"/>
      <c r="BH319" s="121"/>
      <c r="BI319" s="121"/>
      <c r="BJ319" s="121"/>
      <c r="BK319" s="121"/>
      <c r="BL319" s="121"/>
      <c r="BM319" s="121"/>
      <c r="BN319" s="121"/>
      <c r="BO319" s="121"/>
      <c r="BP319" s="121"/>
    </row>
    <row r="320" spans="1:68" ht="39" customHeight="1" x14ac:dyDescent="0.35">
      <c r="A320" s="121"/>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20"/>
      <c r="AM320" s="20"/>
      <c r="AN320" s="121"/>
      <c r="AO320" s="121"/>
      <c r="AP320" s="121"/>
      <c r="AQ320" s="121"/>
      <c r="AR320" s="121"/>
      <c r="AS320" s="121"/>
      <c r="AT320" s="121"/>
      <c r="AU320" s="121"/>
      <c r="AV320" s="121"/>
      <c r="AW320" s="121"/>
      <c r="AX320" s="121"/>
      <c r="AY320" s="121"/>
      <c r="AZ320" s="121"/>
      <c r="BA320" s="121"/>
      <c r="BB320" s="121"/>
      <c r="BC320" s="121"/>
      <c r="BD320" s="121"/>
      <c r="BE320" s="121"/>
      <c r="BF320" s="121"/>
      <c r="BG320" s="121"/>
      <c r="BH320" s="121"/>
      <c r="BI320" s="121"/>
      <c r="BJ320" s="121"/>
      <c r="BK320" s="121"/>
      <c r="BL320" s="121"/>
      <c r="BM320" s="121"/>
      <c r="BN320" s="121"/>
      <c r="BO320" s="121"/>
      <c r="BP320" s="121"/>
    </row>
    <row r="321" spans="1:68" ht="39" customHeight="1" x14ac:dyDescent="0.35">
      <c r="A321" s="121"/>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c r="AH321" s="121"/>
      <c r="AI321" s="121"/>
      <c r="AJ321" s="121"/>
      <c r="AK321" s="121"/>
      <c r="AL321" s="20"/>
      <c r="AM321" s="20"/>
      <c r="AN321" s="121"/>
      <c r="AO321" s="121"/>
      <c r="AP321" s="121"/>
      <c r="AQ321" s="121"/>
      <c r="AR321" s="121"/>
      <c r="AS321" s="121"/>
      <c r="AT321" s="121"/>
      <c r="AU321" s="121"/>
      <c r="AV321" s="121"/>
      <c r="AW321" s="121"/>
      <c r="AX321" s="121"/>
      <c r="AY321" s="121"/>
      <c r="AZ321" s="121"/>
      <c r="BA321" s="121"/>
      <c r="BB321" s="121"/>
      <c r="BC321" s="121"/>
      <c r="BD321" s="121"/>
      <c r="BE321" s="121"/>
      <c r="BF321" s="121"/>
      <c r="BG321" s="121"/>
      <c r="BH321" s="121"/>
      <c r="BI321" s="121"/>
      <c r="BJ321" s="121"/>
      <c r="BK321" s="121"/>
      <c r="BL321" s="121"/>
      <c r="BM321" s="121"/>
      <c r="BN321" s="121"/>
      <c r="BO321" s="121"/>
      <c r="BP321" s="121"/>
    </row>
    <row r="322" spans="1:68" ht="39" customHeight="1" x14ac:dyDescent="0.35">
      <c r="A322" s="121"/>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20"/>
      <c r="AM322" s="20"/>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c r="BJ322" s="121"/>
      <c r="BK322" s="121"/>
      <c r="BL322" s="121"/>
      <c r="BM322" s="121"/>
      <c r="BN322" s="121"/>
      <c r="BO322" s="121"/>
      <c r="BP322" s="121"/>
    </row>
    <row r="323" spans="1:68" ht="39" customHeight="1" x14ac:dyDescent="0.35">
      <c r="A323" s="121"/>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20"/>
      <c r="AM323" s="20"/>
      <c r="AN323" s="121"/>
      <c r="AO323" s="121"/>
      <c r="AP323" s="121"/>
      <c r="AQ323" s="121"/>
      <c r="AR323" s="121"/>
      <c r="AS323" s="121"/>
      <c r="AT323" s="121"/>
      <c r="AU323" s="121"/>
      <c r="AV323" s="121"/>
      <c r="AW323" s="121"/>
      <c r="AX323" s="121"/>
      <c r="AY323" s="121"/>
      <c r="AZ323" s="121"/>
      <c r="BA323" s="121"/>
      <c r="BB323" s="121"/>
      <c r="BC323" s="121"/>
      <c r="BD323" s="121"/>
      <c r="BE323" s="121"/>
      <c r="BF323" s="121"/>
      <c r="BG323" s="121"/>
      <c r="BH323" s="121"/>
      <c r="BI323" s="121"/>
      <c r="BJ323" s="121"/>
      <c r="BK323" s="121"/>
      <c r="BL323" s="121"/>
      <c r="BM323" s="121"/>
      <c r="BN323" s="121"/>
      <c r="BO323" s="121"/>
      <c r="BP323" s="121"/>
    </row>
    <row r="324" spans="1:68" ht="39" customHeight="1" x14ac:dyDescent="0.35">
      <c r="A324" s="121"/>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20"/>
      <c r="AM324" s="20"/>
      <c r="AN324" s="121"/>
      <c r="AO324" s="121"/>
      <c r="AP324" s="121"/>
      <c r="AQ324" s="121"/>
      <c r="AR324" s="121"/>
      <c r="AS324" s="121"/>
      <c r="AT324" s="121"/>
      <c r="AU324" s="121"/>
      <c r="AV324" s="121"/>
      <c r="AW324" s="121"/>
      <c r="AX324" s="121"/>
      <c r="AY324" s="121"/>
      <c r="AZ324" s="121"/>
      <c r="BA324" s="121"/>
      <c r="BB324" s="121"/>
      <c r="BC324" s="121"/>
      <c r="BD324" s="121"/>
      <c r="BE324" s="121"/>
      <c r="BF324" s="121"/>
      <c r="BG324" s="121"/>
      <c r="BH324" s="121"/>
      <c r="BI324" s="121"/>
      <c r="BJ324" s="121"/>
      <c r="BK324" s="121"/>
      <c r="BL324" s="121"/>
      <c r="BM324" s="121"/>
      <c r="BN324" s="121"/>
      <c r="BO324" s="121"/>
      <c r="BP324" s="121"/>
    </row>
    <row r="325" spans="1:68" ht="39" customHeight="1" x14ac:dyDescent="0.35">
      <c r="A325" s="121"/>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20"/>
      <c r="AM325" s="20"/>
      <c r="AN325" s="121"/>
      <c r="AO325" s="121"/>
      <c r="AP325" s="121"/>
      <c r="AQ325" s="121"/>
      <c r="AR325" s="121"/>
      <c r="AS325" s="121"/>
      <c r="AT325" s="121"/>
      <c r="AU325" s="121"/>
      <c r="AV325" s="121"/>
      <c r="AW325" s="121"/>
      <c r="AX325" s="121"/>
      <c r="AY325" s="121"/>
      <c r="AZ325" s="121"/>
      <c r="BA325" s="121"/>
      <c r="BB325" s="121"/>
      <c r="BC325" s="121"/>
      <c r="BD325" s="121"/>
      <c r="BE325" s="121"/>
      <c r="BF325" s="121"/>
      <c r="BG325" s="121"/>
      <c r="BH325" s="121"/>
      <c r="BI325" s="121"/>
      <c r="BJ325" s="121"/>
      <c r="BK325" s="121"/>
      <c r="BL325" s="121"/>
      <c r="BM325" s="121"/>
      <c r="BN325" s="121"/>
      <c r="BO325" s="121"/>
      <c r="BP325" s="121"/>
    </row>
    <row r="326" spans="1:68" ht="39" customHeight="1" x14ac:dyDescent="0.35">
      <c r="A326" s="121"/>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20"/>
      <c r="AM326" s="20"/>
      <c r="AN326" s="121"/>
      <c r="AO326" s="121"/>
      <c r="AP326" s="121"/>
      <c r="AQ326" s="121"/>
      <c r="AR326" s="121"/>
      <c r="AS326" s="121"/>
      <c r="AT326" s="121"/>
      <c r="AU326" s="121"/>
      <c r="AV326" s="121"/>
      <c r="AW326" s="121"/>
      <c r="AX326" s="121"/>
      <c r="AY326" s="121"/>
      <c r="AZ326" s="121"/>
      <c r="BA326" s="121"/>
      <c r="BB326" s="121"/>
      <c r="BC326" s="121"/>
      <c r="BD326" s="121"/>
      <c r="BE326" s="121"/>
      <c r="BF326" s="121"/>
      <c r="BG326" s="121"/>
      <c r="BH326" s="121"/>
      <c r="BI326" s="121"/>
      <c r="BJ326" s="121"/>
      <c r="BK326" s="121"/>
      <c r="BL326" s="121"/>
      <c r="BM326" s="121"/>
      <c r="BN326" s="121"/>
      <c r="BO326" s="121"/>
      <c r="BP326" s="121"/>
    </row>
    <row r="327" spans="1:68" ht="39" customHeight="1" x14ac:dyDescent="0.35">
      <c r="A327" s="121"/>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c r="AH327" s="121"/>
      <c r="AI327" s="121"/>
      <c r="AJ327" s="121"/>
      <c r="AK327" s="121"/>
      <c r="AL327" s="20"/>
      <c r="AM327" s="20"/>
      <c r="AN327" s="121"/>
      <c r="AO327" s="121"/>
      <c r="AP327" s="121"/>
      <c r="AQ327" s="121"/>
      <c r="AR327" s="121"/>
      <c r="AS327" s="121"/>
      <c r="AT327" s="121"/>
      <c r="AU327" s="121"/>
      <c r="AV327" s="121"/>
      <c r="AW327" s="121"/>
      <c r="AX327" s="121"/>
      <c r="AY327" s="121"/>
      <c r="AZ327" s="121"/>
      <c r="BA327" s="121"/>
      <c r="BB327" s="121"/>
      <c r="BC327" s="121"/>
      <c r="BD327" s="121"/>
      <c r="BE327" s="121"/>
      <c r="BF327" s="121"/>
      <c r="BG327" s="121"/>
      <c r="BH327" s="121"/>
      <c r="BI327" s="121"/>
      <c r="BJ327" s="121"/>
      <c r="BK327" s="121"/>
      <c r="BL327" s="121"/>
      <c r="BM327" s="121"/>
      <c r="BN327" s="121"/>
      <c r="BO327" s="121"/>
      <c r="BP327" s="121"/>
    </row>
    <row r="328" spans="1:68" ht="39" customHeight="1" x14ac:dyDescent="0.35">
      <c r="A328" s="121"/>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20"/>
      <c r="AM328" s="20"/>
      <c r="AN328" s="121"/>
      <c r="AO328" s="121"/>
      <c r="AP328" s="121"/>
      <c r="AQ328" s="121"/>
      <c r="AR328" s="121"/>
      <c r="AS328" s="121"/>
      <c r="AT328" s="121"/>
      <c r="AU328" s="121"/>
      <c r="AV328" s="121"/>
      <c r="AW328" s="121"/>
      <c r="AX328" s="121"/>
      <c r="AY328" s="121"/>
      <c r="AZ328" s="121"/>
      <c r="BA328" s="121"/>
      <c r="BB328" s="121"/>
      <c r="BC328" s="121"/>
      <c r="BD328" s="121"/>
      <c r="BE328" s="121"/>
      <c r="BF328" s="121"/>
      <c r="BG328" s="121"/>
      <c r="BH328" s="121"/>
      <c r="BI328" s="121"/>
      <c r="BJ328" s="121"/>
      <c r="BK328" s="121"/>
      <c r="BL328" s="121"/>
      <c r="BM328" s="121"/>
      <c r="BN328" s="121"/>
      <c r="BO328" s="121"/>
      <c r="BP328" s="121"/>
    </row>
    <row r="329" spans="1:68" ht="39" customHeight="1" x14ac:dyDescent="0.35">
      <c r="A329" s="121"/>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c r="AH329" s="121"/>
      <c r="AI329" s="121"/>
      <c r="AJ329" s="121"/>
      <c r="AK329" s="121"/>
      <c r="AL329" s="20"/>
      <c r="AM329" s="20"/>
      <c r="AN329" s="121"/>
      <c r="AO329" s="121"/>
      <c r="AP329" s="121"/>
      <c r="AQ329" s="121"/>
      <c r="AR329" s="121"/>
      <c r="AS329" s="121"/>
      <c r="AT329" s="121"/>
      <c r="AU329" s="121"/>
      <c r="AV329" s="121"/>
      <c r="AW329" s="121"/>
      <c r="AX329" s="121"/>
      <c r="AY329" s="121"/>
      <c r="AZ329" s="121"/>
      <c r="BA329" s="121"/>
      <c r="BB329" s="121"/>
      <c r="BC329" s="121"/>
      <c r="BD329" s="121"/>
      <c r="BE329" s="121"/>
      <c r="BF329" s="121"/>
      <c r="BG329" s="121"/>
      <c r="BH329" s="121"/>
      <c r="BI329" s="121"/>
      <c r="BJ329" s="121"/>
      <c r="BK329" s="121"/>
      <c r="BL329" s="121"/>
      <c r="BM329" s="121"/>
      <c r="BN329" s="121"/>
      <c r="BO329" s="121"/>
      <c r="BP329" s="121"/>
    </row>
    <row r="330" spans="1:68" ht="39" customHeight="1" x14ac:dyDescent="0.35">
      <c r="A330" s="121"/>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c r="AH330" s="121"/>
      <c r="AI330" s="121"/>
      <c r="AJ330" s="121"/>
      <c r="AK330" s="121"/>
      <c r="AL330" s="20"/>
      <c r="AM330" s="20"/>
      <c r="AN330" s="121"/>
      <c r="AO330" s="121"/>
      <c r="AP330" s="121"/>
      <c r="AQ330" s="121"/>
      <c r="AR330" s="121"/>
      <c r="AS330" s="121"/>
      <c r="AT330" s="121"/>
      <c r="AU330" s="121"/>
      <c r="AV330" s="121"/>
      <c r="AW330" s="121"/>
      <c r="AX330" s="121"/>
      <c r="AY330" s="121"/>
      <c r="AZ330" s="121"/>
      <c r="BA330" s="121"/>
      <c r="BB330" s="121"/>
      <c r="BC330" s="121"/>
      <c r="BD330" s="121"/>
      <c r="BE330" s="121"/>
      <c r="BF330" s="121"/>
      <c r="BG330" s="121"/>
      <c r="BH330" s="121"/>
      <c r="BI330" s="121"/>
      <c r="BJ330" s="121"/>
      <c r="BK330" s="121"/>
      <c r="BL330" s="121"/>
      <c r="BM330" s="121"/>
      <c r="BN330" s="121"/>
      <c r="BO330" s="121"/>
      <c r="BP330" s="121"/>
    </row>
    <row r="331" spans="1:68" ht="39" customHeight="1" x14ac:dyDescent="0.35">
      <c r="A331" s="121"/>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20"/>
      <c r="AM331" s="20"/>
      <c r="AN331" s="121"/>
      <c r="AO331" s="121"/>
      <c r="AP331" s="121"/>
      <c r="AQ331" s="121"/>
      <c r="AR331" s="121"/>
      <c r="AS331" s="121"/>
      <c r="AT331" s="121"/>
      <c r="AU331" s="121"/>
      <c r="AV331" s="121"/>
      <c r="AW331" s="121"/>
      <c r="AX331" s="121"/>
      <c r="AY331" s="121"/>
      <c r="AZ331" s="121"/>
      <c r="BA331" s="121"/>
      <c r="BB331" s="121"/>
      <c r="BC331" s="121"/>
      <c r="BD331" s="121"/>
      <c r="BE331" s="121"/>
      <c r="BF331" s="121"/>
      <c r="BG331" s="121"/>
      <c r="BH331" s="121"/>
      <c r="BI331" s="121"/>
      <c r="BJ331" s="121"/>
      <c r="BK331" s="121"/>
      <c r="BL331" s="121"/>
      <c r="BM331" s="121"/>
      <c r="BN331" s="121"/>
      <c r="BO331" s="121"/>
      <c r="BP331" s="121"/>
    </row>
    <row r="332" spans="1:68" ht="39" customHeight="1" x14ac:dyDescent="0.35">
      <c r="A332" s="121"/>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20"/>
      <c r="AM332" s="20"/>
      <c r="AN332" s="121"/>
      <c r="AO332" s="121"/>
      <c r="AP332" s="121"/>
      <c r="AQ332" s="121"/>
      <c r="AR332" s="121"/>
      <c r="AS332" s="121"/>
      <c r="AT332" s="121"/>
      <c r="AU332" s="121"/>
      <c r="AV332" s="121"/>
      <c r="AW332" s="121"/>
      <c r="AX332" s="121"/>
      <c r="AY332" s="121"/>
      <c r="AZ332" s="121"/>
      <c r="BA332" s="121"/>
      <c r="BB332" s="121"/>
      <c r="BC332" s="121"/>
      <c r="BD332" s="121"/>
      <c r="BE332" s="121"/>
      <c r="BF332" s="121"/>
      <c r="BG332" s="121"/>
      <c r="BH332" s="121"/>
      <c r="BI332" s="121"/>
      <c r="BJ332" s="121"/>
      <c r="BK332" s="121"/>
      <c r="BL332" s="121"/>
      <c r="BM332" s="121"/>
      <c r="BN332" s="121"/>
      <c r="BO332" s="121"/>
      <c r="BP332" s="121"/>
    </row>
    <row r="333" spans="1:68" ht="39" customHeight="1" x14ac:dyDescent="0.35">
      <c r="A333" s="121"/>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20"/>
      <c r="AM333" s="20"/>
      <c r="AN333" s="121"/>
      <c r="AO333" s="121"/>
      <c r="AP333" s="121"/>
      <c r="AQ333" s="121"/>
      <c r="AR333" s="121"/>
      <c r="AS333" s="121"/>
      <c r="AT333" s="121"/>
      <c r="AU333" s="121"/>
      <c r="AV333" s="121"/>
      <c r="AW333" s="121"/>
      <c r="AX333" s="121"/>
      <c r="AY333" s="121"/>
      <c r="AZ333" s="121"/>
      <c r="BA333" s="121"/>
      <c r="BB333" s="121"/>
      <c r="BC333" s="121"/>
      <c r="BD333" s="121"/>
      <c r="BE333" s="121"/>
      <c r="BF333" s="121"/>
      <c r="BG333" s="121"/>
      <c r="BH333" s="121"/>
      <c r="BI333" s="121"/>
      <c r="BJ333" s="121"/>
      <c r="BK333" s="121"/>
      <c r="BL333" s="121"/>
      <c r="BM333" s="121"/>
      <c r="BN333" s="121"/>
      <c r="BO333" s="121"/>
      <c r="BP333" s="121"/>
    </row>
    <row r="334" spans="1:68" ht="39" customHeight="1" x14ac:dyDescent="0.35">
      <c r="A334" s="121"/>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20"/>
      <c r="AM334" s="20"/>
      <c r="AN334" s="121"/>
      <c r="AO334" s="121"/>
      <c r="AP334" s="121"/>
      <c r="AQ334" s="121"/>
      <c r="AR334" s="121"/>
      <c r="AS334" s="121"/>
      <c r="AT334" s="121"/>
      <c r="AU334" s="121"/>
      <c r="AV334" s="121"/>
      <c r="AW334" s="121"/>
      <c r="AX334" s="121"/>
      <c r="AY334" s="121"/>
      <c r="AZ334" s="121"/>
      <c r="BA334" s="121"/>
      <c r="BB334" s="121"/>
      <c r="BC334" s="121"/>
      <c r="BD334" s="121"/>
      <c r="BE334" s="121"/>
      <c r="BF334" s="121"/>
      <c r="BG334" s="121"/>
      <c r="BH334" s="121"/>
      <c r="BI334" s="121"/>
      <c r="BJ334" s="121"/>
      <c r="BK334" s="121"/>
      <c r="BL334" s="121"/>
      <c r="BM334" s="121"/>
      <c r="BN334" s="121"/>
      <c r="BO334" s="121"/>
      <c r="BP334" s="121"/>
    </row>
    <row r="335" spans="1:68" ht="39" customHeight="1" x14ac:dyDescent="0.35">
      <c r="A335" s="121"/>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20"/>
      <c r="AM335" s="20"/>
      <c r="AN335" s="121"/>
      <c r="AO335" s="121"/>
      <c r="AP335" s="121"/>
      <c r="AQ335" s="121"/>
      <c r="AR335" s="121"/>
      <c r="AS335" s="121"/>
      <c r="AT335" s="121"/>
      <c r="AU335" s="121"/>
      <c r="AV335" s="121"/>
      <c r="AW335" s="121"/>
      <c r="AX335" s="121"/>
      <c r="AY335" s="121"/>
      <c r="AZ335" s="121"/>
      <c r="BA335" s="121"/>
      <c r="BB335" s="121"/>
      <c r="BC335" s="121"/>
      <c r="BD335" s="121"/>
      <c r="BE335" s="121"/>
      <c r="BF335" s="121"/>
      <c r="BG335" s="121"/>
      <c r="BH335" s="121"/>
      <c r="BI335" s="121"/>
      <c r="BJ335" s="121"/>
      <c r="BK335" s="121"/>
      <c r="BL335" s="121"/>
      <c r="BM335" s="121"/>
      <c r="BN335" s="121"/>
      <c r="BO335" s="121"/>
      <c r="BP335" s="121"/>
    </row>
    <row r="336" spans="1:68" ht="39" customHeight="1" x14ac:dyDescent="0.35">
      <c r="A336" s="121"/>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c r="AH336" s="121"/>
      <c r="AI336" s="121"/>
      <c r="AJ336" s="121"/>
      <c r="AK336" s="121"/>
      <c r="AL336" s="20"/>
      <c r="AM336" s="20"/>
      <c r="AN336" s="121"/>
      <c r="AO336" s="121"/>
      <c r="AP336" s="121"/>
      <c r="AQ336" s="121"/>
      <c r="AR336" s="121"/>
      <c r="AS336" s="121"/>
      <c r="AT336" s="121"/>
      <c r="AU336" s="121"/>
      <c r="AV336" s="121"/>
      <c r="AW336" s="121"/>
      <c r="AX336" s="121"/>
      <c r="AY336" s="121"/>
      <c r="AZ336" s="121"/>
      <c r="BA336" s="121"/>
      <c r="BB336" s="121"/>
      <c r="BC336" s="121"/>
      <c r="BD336" s="121"/>
      <c r="BE336" s="121"/>
      <c r="BF336" s="121"/>
      <c r="BG336" s="121"/>
      <c r="BH336" s="121"/>
      <c r="BI336" s="121"/>
      <c r="BJ336" s="121"/>
      <c r="BK336" s="121"/>
      <c r="BL336" s="121"/>
      <c r="BM336" s="121"/>
      <c r="BN336" s="121"/>
      <c r="BO336" s="121"/>
      <c r="BP336" s="121"/>
    </row>
    <row r="337" spans="1:68" ht="39" customHeight="1" x14ac:dyDescent="0.35">
      <c r="A337" s="121"/>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c r="AH337" s="121"/>
      <c r="AI337" s="121"/>
      <c r="AJ337" s="121"/>
      <c r="AK337" s="121"/>
      <c r="AL337" s="20"/>
      <c r="AM337" s="20"/>
      <c r="AN337" s="121"/>
      <c r="AO337" s="121"/>
      <c r="AP337" s="121"/>
      <c r="AQ337" s="121"/>
      <c r="AR337" s="121"/>
      <c r="AS337" s="121"/>
      <c r="AT337" s="121"/>
      <c r="AU337" s="121"/>
      <c r="AV337" s="121"/>
      <c r="AW337" s="121"/>
      <c r="AX337" s="121"/>
      <c r="AY337" s="121"/>
      <c r="AZ337" s="121"/>
      <c r="BA337" s="121"/>
      <c r="BB337" s="121"/>
      <c r="BC337" s="121"/>
      <c r="BD337" s="121"/>
      <c r="BE337" s="121"/>
      <c r="BF337" s="121"/>
      <c r="BG337" s="121"/>
      <c r="BH337" s="121"/>
      <c r="BI337" s="121"/>
      <c r="BJ337" s="121"/>
      <c r="BK337" s="121"/>
      <c r="BL337" s="121"/>
      <c r="BM337" s="121"/>
      <c r="BN337" s="121"/>
      <c r="BO337" s="121"/>
      <c r="BP337" s="121"/>
    </row>
    <row r="338" spans="1:68" ht="39" customHeight="1" x14ac:dyDescent="0.35">
      <c r="A338" s="121"/>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c r="AH338" s="121"/>
      <c r="AI338" s="121"/>
      <c r="AJ338" s="121"/>
      <c r="AK338" s="121"/>
      <c r="AL338" s="20"/>
      <c r="AM338" s="20"/>
      <c r="AN338" s="121"/>
      <c r="AO338" s="121"/>
      <c r="AP338" s="121"/>
      <c r="AQ338" s="121"/>
      <c r="AR338" s="121"/>
      <c r="AS338" s="121"/>
      <c r="AT338" s="121"/>
      <c r="AU338" s="121"/>
      <c r="AV338" s="121"/>
      <c r="AW338" s="121"/>
      <c r="AX338" s="121"/>
      <c r="AY338" s="121"/>
      <c r="AZ338" s="121"/>
      <c r="BA338" s="121"/>
      <c r="BB338" s="121"/>
      <c r="BC338" s="121"/>
      <c r="BD338" s="121"/>
      <c r="BE338" s="121"/>
      <c r="BF338" s="121"/>
      <c r="BG338" s="121"/>
      <c r="BH338" s="121"/>
      <c r="BI338" s="121"/>
      <c r="BJ338" s="121"/>
      <c r="BK338" s="121"/>
      <c r="BL338" s="121"/>
      <c r="BM338" s="121"/>
      <c r="BN338" s="121"/>
      <c r="BO338" s="121"/>
      <c r="BP338" s="121"/>
    </row>
    <row r="339" spans="1:68" ht="39" customHeight="1" x14ac:dyDescent="0.35">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c r="AH339" s="121"/>
      <c r="AI339" s="121"/>
      <c r="AJ339" s="121"/>
      <c r="AK339" s="121"/>
      <c r="AL339" s="20"/>
      <c r="AM339" s="20"/>
      <c r="AN339" s="121"/>
      <c r="AO339" s="121"/>
      <c r="AP339" s="121"/>
      <c r="AQ339" s="121"/>
      <c r="AR339" s="121"/>
      <c r="AS339" s="121"/>
      <c r="AT339" s="121"/>
      <c r="AU339" s="121"/>
      <c r="AV339" s="121"/>
      <c r="AW339" s="121"/>
      <c r="AX339" s="121"/>
      <c r="AY339" s="121"/>
      <c r="AZ339" s="121"/>
      <c r="BA339" s="121"/>
      <c r="BB339" s="121"/>
      <c r="BC339" s="121"/>
      <c r="BD339" s="121"/>
      <c r="BE339" s="121"/>
      <c r="BF339" s="121"/>
      <c r="BG339" s="121"/>
      <c r="BH339" s="121"/>
      <c r="BI339" s="121"/>
      <c r="BJ339" s="121"/>
      <c r="BK339" s="121"/>
      <c r="BL339" s="121"/>
      <c r="BM339" s="121"/>
      <c r="BN339" s="121"/>
      <c r="BO339" s="121"/>
      <c r="BP339" s="121"/>
    </row>
    <row r="340" spans="1:68" ht="39" customHeight="1" x14ac:dyDescent="0.35">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c r="AH340" s="121"/>
      <c r="AI340" s="121"/>
      <c r="AJ340" s="121"/>
      <c r="AK340" s="121"/>
      <c r="AL340" s="20"/>
      <c r="AM340" s="20"/>
      <c r="AN340" s="121"/>
      <c r="AO340" s="121"/>
      <c r="AP340" s="121"/>
      <c r="AQ340" s="121"/>
      <c r="AR340" s="121"/>
      <c r="AS340" s="121"/>
      <c r="AT340" s="121"/>
      <c r="AU340" s="121"/>
      <c r="AV340" s="121"/>
      <c r="AW340" s="121"/>
      <c r="AX340" s="121"/>
      <c r="AY340" s="121"/>
      <c r="AZ340" s="121"/>
      <c r="BA340" s="121"/>
      <c r="BB340" s="121"/>
      <c r="BC340" s="121"/>
      <c r="BD340" s="121"/>
      <c r="BE340" s="121"/>
      <c r="BF340" s="121"/>
      <c r="BG340" s="121"/>
      <c r="BH340" s="121"/>
      <c r="BI340" s="121"/>
      <c r="BJ340" s="121"/>
      <c r="BK340" s="121"/>
      <c r="BL340" s="121"/>
      <c r="BM340" s="121"/>
      <c r="BN340" s="121"/>
      <c r="BO340" s="121"/>
      <c r="BP340" s="121"/>
    </row>
    <row r="341" spans="1:68" ht="39" customHeight="1" x14ac:dyDescent="0.35">
      <c r="A341" s="121"/>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20"/>
      <c r="AM341" s="20"/>
      <c r="AN341" s="121"/>
      <c r="AO341" s="121"/>
      <c r="AP341" s="121"/>
      <c r="AQ341" s="121"/>
      <c r="AR341" s="121"/>
      <c r="AS341" s="121"/>
      <c r="AT341" s="121"/>
      <c r="AU341" s="121"/>
      <c r="AV341" s="121"/>
      <c r="AW341" s="121"/>
      <c r="AX341" s="121"/>
      <c r="AY341" s="121"/>
      <c r="AZ341" s="121"/>
      <c r="BA341" s="121"/>
      <c r="BB341" s="121"/>
      <c r="BC341" s="121"/>
      <c r="BD341" s="121"/>
      <c r="BE341" s="121"/>
      <c r="BF341" s="121"/>
      <c r="BG341" s="121"/>
      <c r="BH341" s="121"/>
      <c r="BI341" s="121"/>
      <c r="BJ341" s="121"/>
      <c r="BK341" s="121"/>
      <c r="BL341" s="121"/>
      <c r="BM341" s="121"/>
      <c r="BN341" s="121"/>
      <c r="BO341" s="121"/>
      <c r="BP341" s="121"/>
    </row>
    <row r="342" spans="1:68" ht="39" customHeight="1" x14ac:dyDescent="0.35">
      <c r="A342" s="121"/>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20"/>
      <c r="AM342" s="20"/>
      <c r="AN342" s="121"/>
      <c r="AO342" s="121"/>
      <c r="AP342" s="121"/>
      <c r="AQ342" s="121"/>
      <c r="AR342" s="121"/>
      <c r="AS342" s="121"/>
      <c r="AT342" s="121"/>
      <c r="AU342" s="121"/>
      <c r="AV342" s="121"/>
      <c r="AW342" s="121"/>
      <c r="AX342" s="121"/>
      <c r="AY342" s="121"/>
      <c r="AZ342" s="121"/>
      <c r="BA342" s="121"/>
      <c r="BB342" s="121"/>
      <c r="BC342" s="121"/>
      <c r="BD342" s="121"/>
      <c r="BE342" s="121"/>
      <c r="BF342" s="121"/>
      <c r="BG342" s="121"/>
      <c r="BH342" s="121"/>
      <c r="BI342" s="121"/>
      <c r="BJ342" s="121"/>
      <c r="BK342" s="121"/>
      <c r="BL342" s="121"/>
      <c r="BM342" s="121"/>
      <c r="BN342" s="121"/>
      <c r="BO342" s="121"/>
      <c r="BP342" s="121"/>
    </row>
    <row r="343" spans="1:68" ht="39" customHeight="1" x14ac:dyDescent="0.35">
      <c r="A343" s="121"/>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20"/>
      <c r="AM343" s="20"/>
      <c r="AN343" s="121"/>
      <c r="AO343" s="121"/>
      <c r="AP343" s="121"/>
      <c r="AQ343" s="121"/>
      <c r="AR343" s="121"/>
      <c r="AS343" s="121"/>
      <c r="AT343" s="121"/>
      <c r="AU343" s="121"/>
      <c r="AV343" s="121"/>
      <c r="AW343" s="121"/>
      <c r="AX343" s="121"/>
      <c r="AY343" s="121"/>
      <c r="AZ343" s="121"/>
      <c r="BA343" s="121"/>
      <c r="BB343" s="121"/>
      <c r="BC343" s="121"/>
      <c r="BD343" s="121"/>
      <c r="BE343" s="121"/>
      <c r="BF343" s="121"/>
      <c r="BG343" s="121"/>
      <c r="BH343" s="121"/>
      <c r="BI343" s="121"/>
      <c r="BJ343" s="121"/>
      <c r="BK343" s="121"/>
      <c r="BL343" s="121"/>
      <c r="BM343" s="121"/>
      <c r="BN343" s="121"/>
      <c r="BO343" s="121"/>
      <c r="BP343" s="121"/>
    </row>
    <row r="344" spans="1:68" ht="39" customHeight="1" x14ac:dyDescent="0.35">
      <c r="A344" s="121"/>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20"/>
      <c r="AM344" s="20"/>
      <c r="AN344" s="121"/>
      <c r="AO344" s="121"/>
      <c r="AP344" s="121"/>
      <c r="AQ344" s="121"/>
      <c r="AR344" s="121"/>
      <c r="AS344" s="121"/>
      <c r="AT344" s="121"/>
      <c r="AU344" s="121"/>
      <c r="AV344" s="121"/>
      <c r="AW344" s="121"/>
      <c r="AX344" s="121"/>
      <c r="AY344" s="121"/>
      <c r="AZ344" s="121"/>
      <c r="BA344" s="121"/>
      <c r="BB344" s="121"/>
      <c r="BC344" s="121"/>
      <c r="BD344" s="121"/>
      <c r="BE344" s="121"/>
      <c r="BF344" s="121"/>
      <c r="BG344" s="121"/>
      <c r="BH344" s="121"/>
      <c r="BI344" s="121"/>
      <c r="BJ344" s="121"/>
      <c r="BK344" s="121"/>
      <c r="BL344" s="121"/>
      <c r="BM344" s="121"/>
      <c r="BN344" s="121"/>
      <c r="BO344" s="121"/>
      <c r="BP344" s="121"/>
    </row>
    <row r="345" spans="1:68" ht="39" customHeight="1" x14ac:dyDescent="0.35">
      <c r="A345" s="121"/>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20"/>
      <c r="AM345" s="20"/>
      <c r="AN345" s="121"/>
      <c r="AO345" s="121"/>
      <c r="AP345" s="121"/>
      <c r="AQ345" s="121"/>
      <c r="AR345" s="121"/>
      <c r="AS345" s="121"/>
      <c r="AT345" s="121"/>
      <c r="AU345" s="121"/>
      <c r="AV345" s="121"/>
      <c r="AW345" s="121"/>
      <c r="AX345" s="121"/>
      <c r="AY345" s="121"/>
      <c r="AZ345" s="121"/>
      <c r="BA345" s="121"/>
      <c r="BB345" s="121"/>
      <c r="BC345" s="121"/>
      <c r="BD345" s="121"/>
      <c r="BE345" s="121"/>
      <c r="BF345" s="121"/>
      <c r="BG345" s="121"/>
      <c r="BH345" s="121"/>
      <c r="BI345" s="121"/>
      <c r="BJ345" s="121"/>
      <c r="BK345" s="121"/>
      <c r="BL345" s="121"/>
      <c r="BM345" s="121"/>
      <c r="BN345" s="121"/>
      <c r="BO345" s="121"/>
      <c r="BP345" s="121"/>
    </row>
    <row r="346" spans="1:68" ht="39" customHeight="1" x14ac:dyDescent="0.35">
      <c r="A346" s="121"/>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20"/>
      <c r="AM346" s="20"/>
      <c r="AN346" s="121"/>
      <c r="AO346" s="121"/>
      <c r="AP346" s="121"/>
      <c r="AQ346" s="121"/>
      <c r="AR346" s="121"/>
      <c r="AS346" s="121"/>
      <c r="AT346" s="121"/>
      <c r="AU346" s="121"/>
      <c r="AV346" s="121"/>
      <c r="AW346" s="121"/>
      <c r="AX346" s="121"/>
      <c r="AY346" s="121"/>
      <c r="AZ346" s="121"/>
      <c r="BA346" s="121"/>
      <c r="BB346" s="121"/>
      <c r="BC346" s="121"/>
      <c r="BD346" s="121"/>
      <c r="BE346" s="121"/>
      <c r="BF346" s="121"/>
      <c r="BG346" s="121"/>
      <c r="BH346" s="121"/>
      <c r="BI346" s="121"/>
      <c r="BJ346" s="121"/>
      <c r="BK346" s="121"/>
      <c r="BL346" s="121"/>
      <c r="BM346" s="121"/>
      <c r="BN346" s="121"/>
      <c r="BO346" s="121"/>
      <c r="BP346" s="121"/>
    </row>
    <row r="347" spans="1:68" ht="39" customHeight="1" x14ac:dyDescent="0.35">
      <c r="A347" s="121"/>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20"/>
      <c r="AM347" s="20"/>
      <c r="AN347" s="121"/>
      <c r="AO347" s="121"/>
      <c r="AP347" s="121"/>
      <c r="AQ347" s="121"/>
      <c r="AR347" s="121"/>
      <c r="AS347" s="121"/>
      <c r="AT347" s="121"/>
      <c r="AU347" s="121"/>
      <c r="AV347" s="121"/>
      <c r="AW347" s="121"/>
      <c r="AX347" s="121"/>
      <c r="AY347" s="121"/>
      <c r="AZ347" s="121"/>
      <c r="BA347" s="121"/>
      <c r="BB347" s="121"/>
      <c r="BC347" s="121"/>
      <c r="BD347" s="121"/>
      <c r="BE347" s="121"/>
      <c r="BF347" s="121"/>
      <c r="BG347" s="121"/>
      <c r="BH347" s="121"/>
      <c r="BI347" s="121"/>
      <c r="BJ347" s="121"/>
      <c r="BK347" s="121"/>
      <c r="BL347" s="121"/>
      <c r="BM347" s="121"/>
      <c r="BN347" s="121"/>
      <c r="BO347" s="121"/>
      <c r="BP347" s="121"/>
    </row>
    <row r="348" spans="1:68" ht="39" customHeight="1" x14ac:dyDescent="0.35">
      <c r="A348" s="121"/>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20"/>
      <c r="AM348" s="20"/>
      <c r="AN348" s="121"/>
      <c r="AO348" s="121"/>
      <c r="AP348" s="121"/>
      <c r="AQ348" s="121"/>
      <c r="AR348" s="121"/>
      <c r="AS348" s="121"/>
      <c r="AT348" s="121"/>
      <c r="AU348" s="121"/>
      <c r="AV348" s="121"/>
      <c r="AW348" s="121"/>
      <c r="AX348" s="121"/>
      <c r="AY348" s="121"/>
      <c r="AZ348" s="121"/>
      <c r="BA348" s="121"/>
      <c r="BB348" s="121"/>
      <c r="BC348" s="121"/>
      <c r="BD348" s="121"/>
      <c r="BE348" s="121"/>
      <c r="BF348" s="121"/>
      <c r="BG348" s="121"/>
      <c r="BH348" s="121"/>
      <c r="BI348" s="121"/>
      <c r="BJ348" s="121"/>
      <c r="BK348" s="121"/>
      <c r="BL348" s="121"/>
      <c r="BM348" s="121"/>
      <c r="BN348" s="121"/>
      <c r="BO348" s="121"/>
      <c r="BP348" s="121"/>
    </row>
    <row r="349" spans="1:68" ht="39" customHeight="1" x14ac:dyDescent="0.35">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20"/>
      <c r="AM349" s="20"/>
      <c r="AN349" s="121"/>
      <c r="AO349" s="121"/>
      <c r="AP349" s="121"/>
      <c r="AQ349" s="121"/>
      <c r="AR349" s="121"/>
      <c r="AS349" s="121"/>
      <c r="AT349" s="121"/>
      <c r="AU349" s="121"/>
      <c r="AV349" s="121"/>
      <c r="AW349" s="121"/>
      <c r="AX349" s="121"/>
      <c r="AY349" s="121"/>
      <c r="AZ349" s="121"/>
      <c r="BA349" s="121"/>
      <c r="BB349" s="121"/>
      <c r="BC349" s="121"/>
      <c r="BD349" s="121"/>
      <c r="BE349" s="121"/>
      <c r="BF349" s="121"/>
      <c r="BG349" s="121"/>
      <c r="BH349" s="121"/>
      <c r="BI349" s="121"/>
      <c r="BJ349" s="121"/>
      <c r="BK349" s="121"/>
      <c r="BL349" s="121"/>
      <c r="BM349" s="121"/>
      <c r="BN349" s="121"/>
      <c r="BO349" s="121"/>
      <c r="BP349" s="121"/>
    </row>
    <row r="350" spans="1:68" ht="39" customHeight="1" x14ac:dyDescent="0.35">
      <c r="A350" s="121"/>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20"/>
      <c r="AM350" s="20"/>
      <c r="AN350" s="121"/>
      <c r="AO350" s="121"/>
      <c r="AP350" s="121"/>
      <c r="AQ350" s="121"/>
      <c r="AR350" s="121"/>
      <c r="AS350" s="121"/>
      <c r="AT350" s="121"/>
      <c r="AU350" s="121"/>
      <c r="AV350" s="121"/>
      <c r="AW350" s="121"/>
      <c r="AX350" s="121"/>
      <c r="AY350" s="121"/>
      <c r="AZ350" s="121"/>
      <c r="BA350" s="121"/>
      <c r="BB350" s="121"/>
      <c r="BC350" s="121"/>
      <c r="BD350" s="121"/>
      <c r="BE350" s="121"/>
      <c r="BF350" s="121"/>
      <c r="BG350" s="121"/>
      <c r="BH350" s="121"/>
      <c r="BI350" s="121"/>
      <c r="BJ350" s="121"/>
      <c r="BK350" s="121"/>
      <c r="BL350" s="121"/>
      <c r="BM350" s="121"/>
      <c r="BN350" s="121"/>
      <c r="BO350" s="121"/>
      <c r="BP350" s="121"/>
    </row>
    <row r="351" spans="1:68" ht="39" customHeight="1" x14ac:dyDescent="0.35">
      <c r="A351" s="121"/>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20"/>
      <c r="AM351" s="20"/>
      <c r="AN351" s="121"/>
      <c r="AO351" s="121"/>
      <c r="AP351" s="121"/>
      <c r="AQ351" s="121"/>
      <c r="AR351" s="121"/>
      <c r="AS351" s="121"/>
      <c r="AT351" s="121"/>
      <c r="AU351" s="121"/>
      <c r="AV351" s="121"/>
      <c r="AW351" s="121"/>
      <c r="AX351" s="121"/>
      <c r="AY351" s="121"/>
      <c r="AZ351" s="121"/>
      <c r="BA351" s="121"/>
      <c r="BB351" s="121"/>
      <c r="BC351" s="121"/>
      <c r="BD351" s="121"/>
      <c r="BE351" s="121"/>
      <c r="BF351" s="121"/>
      <c r="BG351" s="121"/>
      <c r="BH351" s="121"/>
      <c r="BI351" s="121"/>
      <c r="BJ351" s="121"/>
      <c r="BK351" s="121"/>
      <c r="BL351" s="121"/>
      <c r="BM351" s="121"/>
      <c r="BN351" s="121"/>
      <c r="BO351" s="121"/>
      <c r="BP351" s="121"/>
    </row>
    <row r="352" spans="1:68" ht="39" customHeight="1" x14ac:dyDescent="0.35">
      <c r="A352" s="121"/>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20"/>
      <c r="AM352" s="20"/>
      <c r="AN352" s="121"/>
      <c r="AO352" s="121"/>
      <c r="AP352" s="121"/>
      <c r="AQ352" s="121"/>
      <c r="AR352" s="121"/>
      <c r="AS352" s="121"/>
      <c r="AT352" s="121"/>
      <c r="AU352" s="121"/>
      <c r="AV352" s="121"/>
      <c r="AW352" s="121"/>
      <c r="AX352" s="121"/>
      <c r="AY352" s="121"/>
      <c r="AZ352" s="121"/>
      <c r="BA352" s="121"/>
      <c r="BB352" s="121"/>
      <c r="BC352" s="121"/>
      <c r="BD352" s="121"/>
      <c r="BE352" s="121"/>
      <c r="BF352" s="121"/>
      <c r="BG352" s="121"/>
      <c r="BH352" s="121"/>
      <c r="BI352" s="121"/>
      <c r="BJ352" s="121"/>
      <c r="BK352" s="121"/>
      <c r="BL352" s="121"/>
      <c r="BM352" s="121"/>
      <c r="BN352" s="121"/>
      <c r="BO352" s="121"/>
      <c r="BP352" s="121"/>
    </row>
    <row r="353" spans="1:68" ht="39" customHeight="1" x14ac:dyDescent="0.35">
      <c r="A353" s="121"/>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20"/>
      <c r="AM353" s="20"/>
      <c r="AN353" s="121"/>
      <c r="AO353" s="121"/>
      <c r="AP353" s="121"/>
      <c r="AQ353" s="121"/>
      <c r="AR353" s="121"/>
      <c r="AS353" s="121"/>
      <c r="AT353" s="121"/>
      <c r="AU353" s="121"/>
      <c r="AV353" s="121"/>
      <c r="AW353" s="121"/>
      <c r="AX353" s="121"/>
      <c r="AY353" s="121"/>
      <c r="AZ353" s="121"/>
      <c r="BA353" s="121"/>
      <c r="BB353" s="121"/>
      <c r="BC353" s="121"/>
      <c r="BD353" s="121"/>
      <c r="BE353" s="121"/>
      <c r="BF353" s="121"/>
      <c r="BG353" s="121"/>
      <c r="BH353" s="121"/>
      <c r="BI353" s="121"/>
      <c r="BJ353" s="121"/>
      <c r="BK353" s="121"/>
      <c r="BL353" s="121"/>
      <c r="BM353" s="121"/>
      <c r="BN353" s="121"/>
      <c r="BO353" s="121"/>
      <c r="BP353" s="121"/>
    </row>
    <row r="354" spans="1:68" ht="39" customHeight="1" x14ac:dyDescent="0.35">
      <c r="A354" s="121"/>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20"/>
      <c r="AM354" s="20"/>
      <c r="AN354" s="121"/>
      <c r="AO354" s="121"/>
      <c r="AP354" s="121"/>
      <c r="AQ354" s="121"/>
      <c r="AR354" s="121"/>
      <c r="AS354" s="121"/>
      <c r="AT354" s="121"/>
      <c r="AU354" s="121"/>
      <c r="AV354" s="121"/>
      <c r="AW354" s="121"/>
      <c r="AX354" s="121"/>
      <c r="AY354" s="121"/>
      <c r="AZ354" s="121"/>
      <c r="BA354" s="121"/>
      <c r="BB354" s="121"/>
      <c r="BC354" s="121"/>
      <c r="BD354" s="121"/>
      <c r="BE354" s="121"/>
      <c r="BF354" s="121"/>
      <c r="BG354" s="121"/>
      <c r="BH354" s="121"/>
      <c r="BI354" s="121"/>
      <c r="BJ354" s="121"/>
      <c r="BK354" s="121"/>
      <c r="BL354" s="121"/>
      <c r="BM354" s="121"/>
      <c r="BN354" s="121"/>
      <c r="BO354" s="121"/>
      <c r="BP354" s="121"/>
    </row>
    <row r="355" spans="1:68" ht="39" customHeight="1" x14ac:dyDescent="0.35">
      <c r="A355" s="121"/>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20"/>
      <c r="AM355" s="20"/>
      <c r="AN355" s="121"/>
      <c r="AO355" s="121"/>
      <c r="AP355" s="121"/>
      <c r="AQ355" s="121"/>
      <c r="AR355" s="121"/>
      <c r="AS355" s="121"/>
      <c r="AT355" s="121"/>
      <c r="AU355" s="121"/>
      <c r="AV355" s="121"/>
      <c r="AW355" s="121"/>
      <c r="AX355" s="121"/>
      <c r="AY355" s="121"/>
      <c r="AZ355" s="121"/>
      <c r="BA355" s="121"/>
      <c r="BB355" s="121"/>
      <c r="BC355" s="121"/>
      <c r="BD355" s="121"/>
      <c r="BE355" s="121"/>
      <c r="BF355" s="121"/>
      <c r="BG355" s="121"/>
      <c r="BH355" s="121"/>
      <c r="BI355" s="121"/>
      <c r="BJ355" s="121"/>
      <c r="BK355" s="121"/>
      <c r="BL355" s="121"/>
      <c r="BM355" s="121"/>
      <c r="BN355" s="121"/>
      <c r="BO355" s="121"/>
      <c r="BP355" s="121"/>
    </row>
    <row r="356" spans="1:68" ht="39" customHeight="1" x14ac:dyDescent="0.35">
      <c r="A356" s="121"/>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20"/>
      <c r="AM356" s="20"/>
      <c r="AN356" s="121"/>
      <c r="AO356" s="121"/>
      <c r="AP356" s="121"/>
      <c r="AQ356" s="121"/>
      <c r="AR356" s="121"/>
      <c r="AS356" s="121"/>
      <c r="AT356" s="121"/>
      <c r="AU356" s="121"/>
      <c r="AV356" s="121"/>
      <c r="AW356" s="121"/>
      <c r="AX356" s="121"/>
      <c r="AY356" s="121"/>
      <c r="AZ356" s="121"/>
      <c r="BA356" s="121"/>
      <c r="BB356" s="121"/>
      <c r="BC356" s="121"/>
      <c r="BD356" s="121"/>
      <c r="BE356" s="121"/>
      <c r="BF356" s="121"/>
      <c r="BG356" s="121"/>
      <c r="BH356" s="121"/>
      <c r="BI356" s="121"/>
      <c r="BJ356" s="121"/>
      <c r="BK356" s="121"/>
      <c r="BL356" s="121"/>
      <c r="BM356" s="121"/>
      <c r="BN356" s="121"/>
      <c r="BO356" s="121"/>
      <c r="BP356" s="121"/>
    </row>
    <row r="357" spans="1:68" ht="39" customHeight="1" x14ac:dyDescent="0.35">
      <c r="A357" s="121"/>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20"/>
      <c r="AM357" s="20"/>
      <c r="AN357" s="121"/>
      <c r="AO357" s="121"/>
      <c r="AP357" s="121"/>
      <c r="AQ357" s="121"/>
      <c r="AR357" s="121"/>
      <c r="AS357" s="121"/>
      <c r="AT357" s="121"/>
      <c r="AU357" s="121"/>
      <c r="AV357" s="121"/>
      <c r="AW357" s="121"/>
      <c r="AX357" s="121"/>
      <c r="AY357" s="121"/>
      <c r="AZ357" s="121"/>
      <c r="BA357" s="121"/>
      <c r="BB357" s="121"/>
      <c r="BC357" s="121"/>
      <c r="BD357" s="121"/>
      <c r="BE357" s="121"/>
      <c r="BF357" s="121"/>
      <c r="BG357" s="121"/>
      <c r="BH357" s="121"/>
      <c r="BI357" s="121"/>
      <c r="BJ357" s="121"/>
      <c r="BK357" s="121"/>
      <c r="BL357" s="121"/>
      <c r="BM357" s="121"/>
      <c r="BN357" s="121"/>
      <c r="BO357" s="121"/>
      <c r="BP357" s="121"/>
    </row>
    <row r="358" spans="1:68" ht="39" customHeight="1" x14ac:dyDescent="0.35">
      <c r="A358" s="121"/>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20"/>
      <c r="AM358" s="20"/>
      <c r="AN358" s="121"/>
      <c r="AO358" s="121"/>
      <c r="AP358" s="121"/>
      <c r="AQ358" s="121"/>
      <c r="AR358" s="121"/>
      <c r="AS358" s="121"/>
      <c r="AT358" s="121"/>
      <c r="AU358" s="121"/>
      <c r="AV358" s="121"/>
      <c r="AW358" s="121"/>
      <c r="AX358" s="121"/>
      <c r="AY358" s="121"/>
      <c r="AZ358" s="121"/>
      <c r="BA358" s="121"/>
      <c r="BB358" s="121"/>
      <c r="BC358" s="121"/>
      <c r="BD358" s="121"/>
      <c r="BE358" s="121"/>
      <c r="BF358" s="121"/>
      <c r="BG358" s="121"/>
      <c r="BH358" s="121"/>
      <c r="BI358" s="121"/>
      <c r="BJ358" s="121"/>
      <c r="BK358" s="121"/>
      <c r="BL358" s="121"/>
      <c r="BM358" s="121"/>
      <c r="BN358" s="121"/>
      <c r="BO358" s="121"/>
      <c r="BP358" s="121"/>
    </row>
    <row r="359" spans="1:68" ht="15.75" customHeight="1" x14ac:dyDescent="0.35"/>
    <row r="360" spans="1:68" ht="15.75" customHeight="1" x14ac:dyDescent="0.35"/>
    <row r="361" spans="1:68" ht="15.75" customHeight="1" x14ac:dyDescent="0.35"/>
    <row r="362" spans="1:68" ht="15.75" customHeight="1" x14ac:dyDescent="0.35"/>
    <row r="363" spans="1:68" ht="15.75" customHeight="1" x14ac:dyDescent="0.35"/>
    <row r="364" spans="1:68" ht="15.75" customHeight="1" x14ac:dyDescent="0.35"/>
    <row r="365" spans="1:68" ht="15.75" customHeight="1" x14ac:dyDescent="0.35"/>
    <row r="366" spans="1:68" ht="15.75" customHeight="1" x14ac:dyDescent="0.35"/>
    <row r="367" spans="1:68" ht="15.75" customHeight="1" x14ac:dyDescent="0.35"/>
    <row r="368" spans="1: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255">
    <mergeCell ref="H66:H75"/>
    <mergeCell ref="I66:I75"/>
    <mergeCell ref="J66:J75"/>
    <mergeCell ref="K66:K75"/>
    <mergeCell ref="L66:L75"/>
    <mergeCell ref="M66:M75"/>
    <mergeCell ref="N66:N75"/>
    <mergeCell ref="A66:A75"/>
    <mergeCell ref="B66:B75"/>
    <mergeCell ref="C66:C75"/>
    <mergeCell ref="D66:D75"/>
    <mergeCell ref="E66:E75"/>
    <mergeCell ref="F66:F75"/>
    <mergeCell ref="G66:G75"/>
    <mergeCell ref="H56:H65"/>
    <mergeCell ref="I56:I65"/>
    <mergeCell ref="J56:J65"/>
    <mergeCell ref="K56:K65"/>
    <mergeCell ref="L56:L65"/>
    <mergeCell ref="M56:M65"/>
    <mergeCell ref="N56:N65"/>
    <mergeCell ref="A56:A65"/>
    <mergeCell ref="B56:B65"/>
    <mergeCell ref="C56:C65"/>
    <mergeCell ref="D56:D65"/>
    <mergeCell ref="E56:E65"/>
    <mergeCell ref="F56:F65"/>
    <mergeCell ref="G56:G65"/>
    <mergeCell ref="J46:J55"/>
    <mergeCell ref="K46:K55"/>
    <mergeCell ref="L46:L55"/>
    <mergeCell ref="M46:M55"/>
    <mergeCell ref="N46:N55"/>
    <mergeCell ref="A46:A55"/>
    <mergeCell ref="B46:B55"/>
    <mergeCell ref="C46:C55"/>
    <mergeCell ref="D46:D55"/>
    <mergeCell ref="E46:E55"/>
    <mergeCell ref="F46:F55"/>
    <mergeCell ref="G46:G55"/>
    <mergeCell ref="C5:C6"/>
    <mergeCell ref="D5:D6"/>
    <mergeCell ref="A7:A16"/>
    <mergeCell ref="B7:B16"/>
    <mergeCell ref="C7:C16"/>
    <mergeCell ref="D7:D16"/>
    <mergeCell ref="E7:E16"/>
    <mergeCell ref="H46:H55"/>
    <mergeCell ref="I46:I55"/>
    <mergeCell ref="E5:E6"/>
    <mergeCell ref="F5:F6"/>
    <mergeCell ref="G5:G6"/>
    <mergeCell ref="H5:H6"/>
    <mergeCell ref="I5:I6"/>
    <mergeCell ref="J5:J6"/>
    <mergeCell ref="K5:K6"/>
    <mergeCell ref="L5:L6"/>
    <mergeCell ref="M5:M6"/>
    <mergeCell ref="AH5:AH6"/>
    <mergeCell ref="AI5:AI6"/>
    <mergeCell ref="M7:M16"/>
    <mergeCell ref="N7:N16"/>
    <mergeCell ref="F7:F16"/>
    <mergeCell ref="G7:G16"/>
    <mergeCell ref="H7:H16"/>
    <mergeCell ref="I7:I16"/>
    <mergeCell ref="J7:J16"/>
    <mergeCell ref="K7:K16"/>
    <mergeCell ref="L7:L16"/>
    <mergeCell ref="N5:N6"/>
    <mergeCell ref="O5:O6"/>
    <mergeCell ref="P5:P6"/>
    <mergeCell ref="Y5:Y6"/>
    <mergeCell ref="Z5:Z6"/>
    <mergeCell ref="AA5:AA6"/>
    <mergeCell ref="AB5:AB6"/>
    <mergeCell ref="AC5:AC6"/>
    <mergeCell ref="AD5:AD6"/>
    <mergeCell ref="AE5:AE6"/>
    <mergeCell ref="AF5:AF6"/>
    <mergeCell ref="AG5:AG6"/>
    <mergeCell ref="C146:C155"/>
    <mergeCell ref="D146:D155"/>
    <mergeCell ref="E146:E155"/>
    <mergeCell ref="F146:F155"/>
    <mergeCell ref="G146:G155"/>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H36:H45"/>
    <mergeCell ref="I36:I45"/>
    <mergeCell ref="J36:J45"/>
    <mergeCell ref="K36:K45"/>
    <mergeCell ref="L36:L45"/>
    <mergeCell ref="M36:M45"/>
    <mergeCell ref="N36:N45"/>
    <mergeCell ref="A36:A45"/>
    <mergeCell ref="B36:B45"/>
    <mergeCell ref="C36:C45"/>
    <mergeCell ref="D36:D45"/>
    <mergeCell ref="E36:E45"/>
    <mergeCell ref="F36:F45"/>
    <mergeCell ref="G36:G45"/>
    <mergeCell ref="H26:H35"/>
    <mergeCell ref="I26:I35"/>
    <mergeCell ref="J26:J35"/>
    <mergeCell ref="K26:K35"/>
    <mergeCell ref="L26:L35"/>
    <mergeCell ref="M26:M35"/>
    <mergeCell ref="N26:N35"/>
    <mergeCell ref="A26:A35"/>
    <mergeCell ref="B26:B35"/>
    <mergeCell ref="C26:C35"/>
    <mergeCell ref="D26:D35"/>
    <mergeCell ref="E26:E35"/>
    <mergeCell ref="F26:F35"/>
    <mergeCell ref="G26:G35"/>
    <mergeCell ref="H17:H25"/>
    <mergeCell ref="I17:I25"/>
    <mergeCell ref="J17:J25"/>
    <mergeCell ref="K17:K25"/>
    <mergeCell ref="L17:L25"/>
    <mergeCell ref="M17:M25"/>
    <mergeCell ref="N17:N25"/>
    <mergeCell ref="A17:A25"/>
    <mergeCell ref="B17:B25"/>
    <mergeCell ref="C17:C25"/>
    <mergeCell ref="D17:D25"/>
    <mergeCell ref="E17:E25"/>
    <mergeCell ref="F17:F25"/>
    <mergeCell ref="G17:G25"/>
    <mergeCell ref="H136:H145"/>
    <mergeCell ref="I136:I145"/>
    <mergeCell ref="J136:J145"/>
    <mergeCell ref="K136:K145"/>
    <mergeCell ref="L136:L145"/>
    <mergeCell ref="M136:M145"/>
    <mergeCell ref="N136:N145"/>
    <mergeCell ref="C156:AK156"/>
    <mergeCell ref="A136:A145"/>
    <mergeCell ref="B136:B145"/>
    <mergeCell ref="C136:C145"/>
    <mergeCell ref="D136:D145"/>
    <mergeCell ref="E136:E145"/>
    <mergeCell ref="F136:F145"/>
    <mergeCell ref="G136:G145"/>
    <mergeCell ref="H146:H155"/>
    <mergeCell ref="I146:I155"/>
    <mergeCell ref="J146:J155"/>
    <mergeCell ref="K146:K155"/>
    <mergeCell ref="L146:L155"/>
    <mergeCell ref="M146:M155"/>
    <mergeCell ref="N146:N155"/>
    <mergeCell ref="A146:A155"/>
    <mergeCell ref="B146:B155"/>
    <mergeCell ref="H126:H135"/>
    <mergeCell ref="I126:I135"/>
    <mergeCell ref="J126:J135"/>
    <mergeCell ref="K126:K135"/>
    <mergeCell ref="L126:L135"/>
    <mergeCell ref="M126:M135"/>
    <mergeCell ref="N126:N135"/>
    <mergeCell ref="A126:A135"/>
    <mergeCell ref="B126:B135"/>
    <mergeCell ref="C126:C135"/>
    <mergeCell ref="D126:D135"/>
    <mergeCell ref="E126:E135"/>
    <mergeCell ref="F126:F135"/>
    <mergeCell ref="G126:G135"/>
    <mergeCell ref="H116:H125"/>
    <mergeCell ref="I116:I125"/>
    <mergeCell ref="J116:J125"/>
    <mergeCell ref="K116:K125"/>
    <mergeCell ref="L116:L125"/>
    <mergeCell ref="M116:M125"/>
    <mergeCell ref="N116:N125"/>
    <mergeCell ref="A116:A125"/>
    <mergeCell ref="B116:B125"/>
    <mergeCell ref="C116:C125"/>
    <mergeCell ref="D116:D125"/>
    <mergeCell ref="E116:E125"/>
    <mergeCell ref="F116:F125"/>
    <mergeCell ref="G116:G125"/>
    <mergeCell ref="H106:H115"/>
    <mergeCell ref="I106:I115"/>
    <mergeCell ref="J106:J115"/>
    <mergeCell ref="K106:K115"/>
    <mergeCell ref="L106:L115"/>
    <mergeCell ref="M106:M115"/>
    <mergeCell ref="N106:N115"/>
    <mergeCell ref="A106:A115"/>
    <mergeCell ref="B106:B115"/>
    <mergeCell ref="C106:C115"/>
    <mergeCell ref="D106:D115"/>
    <mergeCell ref="E106:E115"/>
    <mergeCell ref="F106:F115"/>
    <mergeCell ref="G106:G115"/>
    <mergeCell ref="H96:H105"/>
    <mergeCell ref="I96:I105"/>
    <mergeCell ref="J96:J105"/>
    <mergeCell ref="K96:K105"/>
    <mergeCell ref="L96:L105"/>
    <mergeCell ref="M96:M105"/>
    <mergeCell ref="N96:N105"/>
    <mergeCell ref="A96:A105"/>
    <mergeCell ref="B96:B105"/>
    <mergeCell ref="C96:C105"/>
    <mergeCell ref="D96:D105"/>
    <mergeCell ref="E96:E105"/>
    <mergeCell ref="F96:F105"/>
    <mergeCell ref="G96:G105"/>
    <mergeCell ref="H86:H95"/>
    <mergeCell ref="I86:I95"/>
    <mergeCell ref="J86:J95"/>
    <mergeCell ref="K86:K95"/>
    <mergeCell ref="L86:L95"/>
    <mergeCell ref="M86:M95"/>
    <mergeCell ref="N86:N95"/>
    <mergeCell ref="A86:A95"/>
    <mergeCell ref="B86:B95"/>
    <mergeCell ref="C86:C95"/>
    <mergeCell ref="D86:D95"/>
    <mergeCell ref="E86:E95"/>
    <mergeCell ref="F86:F95"/>
    <mergeCell ref="G86:G95"/>
    <mergeCell ref="H76:H85"/>
    <mergeCell ref="I76:I85"/>
    <mergeCell ref="J76:J85"/>
    <mergeCell ref="K76:K85"/>
    <mergeCell ref="L76:L85"/>
    <mergeCell ref="M76:M85"/>
    <mergeCell ref="N76:N85"/>
    <mergeCell ref="A76:A85"/>
    <mergeCell ref="B76:B85"/>
    <mergeCell ref="C76:C85"/>
    <mergeCell ref="D76:D85"/>
    <mergeCell ref="E76:E85"/>
    <mergeCell ref="F76:F85"/>
    <mergeCell ref="G76:G85"/>
  </mergeCells>
  <conditionalFormatting sqref="H7">
    <cfRule type="cellIs" dxfId="217" priority="1" operator="equal">
      <formula>"Muy Alta"</formula>
    </cfRule>
    <cfRule type="cellIs" dxfId="216" priority="2" operator="equal">
      <formula>"Alta"</formula>
    </cfRule>
    <cfRule type="cellIs" dxfId="215" priority="3" operator="equal">
      <formula>"Media"</formula>
    </cfRule>
    <cfRule type="cellIs" dxfId="214" priority="4" operator="equal">
      <formula>"Baja"</formula>
    </cfRule>
    <cfRule type="cellIs" dxfId="213" priority="5" operator="equal">
      <formula>"Muy Baja"</formula>
    </cfRule>
  </conditionalFormatting>
  <conditionalFormatting sqref="H17">
    <cfRule type="cellIs" dxfId="212" priority="6" operator="equal">
      <formula>"Muy Alta"</formula>
    </cfRule>
    <cfRule type="cellIs" dxfId="211" priority="7" operator="equal">
      <formula>"Alta"</formula>
    </cfRule>
    <cfRule type="cellIs" dxfId="210" priority="8" operator="equal">
      <formula>"Media"</formula>
    </cfRule>
    <cfRule type="cellIs" dxfId="209" priority="9" operator="equal">
      <formula>"Baja"</formula>
    </cfRule>
    <cfRule type="cellIs" dxfId="208" priority="10" operator="equal">
      <formula>"Muy Baja"</formula>
    </cfRule>
  </conditionalFormatting>
  <conditionalFormatting sqref="H26">
    <cfRule type="cellIs" dxfId="207" priority="11" operator="equal">
      <formula>"Muy Alta"</formula>
    </cfRule>
    <cfRule type="cellIs" dxfId="206" priority="12" operator="equal">
      <formula>"Alta"</formula>
    </cfRule>
    <cfRule type="cellIs" dxfId="205" priority="13" operator="equal">
      <formula>"Media"</formula>
    </cfRule>
    <cfRule type="cellIs" dxfId="204" priority="14" operator="equal">
      <formula>"Baja"</formula>
    </cfRule>
    <cfRule type="cellIs" dxfId="203" priority="15" operator="equal">
      <formula>"Muy Baja"</formula>
    </cfRule>
  </conditionalFormatting>
  <conditionalFormatting sqref="H36 H46 H56 H66 H76 H86">
    <cfRule type="cellIs" dxfId="202" priority="16" operator="equal">
      <formula>"Muy Alta"</formula>
    </cfRule>
    <cfRule type="cellIs" dxfId="201" priority="17" operator="equal">
      <formula>"Alta"</formula>
    </cfRule>
    <cfRule type="cellIs" dxfId="200" priority="18" operator="equal">
      <formula>"Media"</formula>
    </cfRule>
    <cfRule type="cellIs" dxfId="199" priority="19" operator="equal">
      <formula>"Baja"</formula>
    </cfRule>
    <cfRule type="cellIs" dxfId="198" priority="20" operator="equal">
      <formula>"Muy Baja"</formula>
    </cfRule>
  </conditionalFormatting>
  <conditionalFormatting sqref="H96">
    <cfRule type="cellIs" dxfId="197" priority="21" operator="equal">
      <formula>"Muy Alta"</formula>
    </cfRule>
    <cfRule type="cellIs" dxfId="196" priority="22" operator="equal">
      <formula>"Alta"</formula>
    </cfRule>
    <cfRule type="cellIs" dxfId="195" priority="23" operator="equal">
      <formula>"Media"</formula>
    </cfRule>
    <cfRule type="cellIs" dxfId="194" priority="24" operator="equal">
      <formula>"Baja"</formula>
    </cfRule>
    <cfRule type="cellIs" dxfId="193" priority="25" operator="equal">
      <formula>"Muy Baja"</formula>
    </cfRule>
  </conditionalFormatting>
  <conditionalFormatting sqref="H106">
    <cfRule type="cellIs" dxfId="192" priority="26" operator="equal">
      <formula>"Muy Alta"</formula>
    </cfRule>
    <cfRule type="cellIs" dxfId="191" priority="27" operator="equal">
      <formula>"Alta"</formula>
    </cfRule>
    <cfRule type="cellIs" dxfId="190" priority="28" operator="equal">
      <formula>"Media"</formula>
    </cfRule>
    <cfRule type="cellIs" dxfId="189" priority="29" operator="equal">
      <formula>"Baja"</formula>
    </cfRule>
    <cfRule type="cellIs" dxfId="188" priority="30" operator="equal">
      <formula>"Muy Baja"</formula>
    </cfRule>
  </conditionalFormatting>
  <conditionalFormatting sqref="H116">
    <cfRule type="cellIs" dxfId="187" priority="31" operator="equal">
      <formula>"Muy Alta"</formula>
    </cfRule>
    <cfRule type="cellIs" dxfId="186" priority="32" operator="equal">
      <formula>"Alta"</formula>
    </cfRule>
    <cfRule type="cellIs" dxfId="185" priority="33" operator="equal">
      <formula>"Media"</formula>
    </cfRule>
    <cfRule type="cellIs" dxfId="184" priority="34" operator="equal">
      <formula>"Baja"</formula>
    </cfRule>
    <cfRule type="cellIs" dxfId="183" priority="35" operator="equal">
      <formula>"Muy Baja"</formula>
    </cfRule>
  </conditionalFormatting>
  <conditionalFormatting sqref="H126">
    <cfRule type="cellIs" dxfId="182" priority="36" operator="equal">
      <formula>"Muy Alta"</formula>
    </cfRule>
    <cfRule type="cellIs" dxfId="181" priority="37" operator="equal">
      <formula>"Alta"</formula>
    </cfRule>
    <cfRule type="cellIs" dxfId="180" priority="38" operator="equal">
      <formula>"Media"</formula>
    </cfRule>
    <cfRule type="cellIs" dxfId="179" priority="39" operator="equal">
      <formula>"Baja"</formula>
    </cfRule>
    <cfRule type="cellIs" dxfId="178" priority="40" operator="equal">
      <formula>"Muy Baja"</formula>
    </cfRule>
  </conditionalFormatting>
  <conditionalFormatting sqref="H136">
    <cfRule type="cellIs" dxfId="177" priority="41" operator="equal">
      <formula>"Muy Alta"</formula>
    </cfRule>
    <cfRule type="cellIs" dxfId="176" priority="42" operator="equal">
      <formula>"Alta"</formula>
    </cfRule>
    <cfRule type="cellIs" dxfId="175" priority="43" operator="equal">
      <formula>"Media"</formula>
    </cfRule>
    <cfRule type="cellIs" dxfId="174" priority="44" operator="equal">
      <formula>"Baja"</formula>
    </cfRule>
    <cfRule type="cellIs" dxfId="173" priority="45" operator="equal">
      <formula>"Muy Baja"</formula>
    </cfRule>
  </conditionalFormatting>
  <conditionalFormatting sqref="H146">
    <cfRule type="cellIs" dxfId="172" priority="46" operator="equal">
      <formula>"Muy Alta"</formula>
    </cfRule>
    <cfRule type="cellIs" dxfId="171" priority="47" operator="equal">
      <formula>"Alta"</formula>
    </cfRule>
    <cfRule type="cellIs" dxfId="170" priority="48" operator="equal">
      <formula>"Media"</formula>
    </cfRule>
    <cfRule type="cellIs" dxfId="169" priority="49" operator="equal">
      <formula>"Baja"</formula>
    </cfRule>
    <cfRule type="cellIs" dxfId="168" priority="50" operator="equal">
      <formula>"Muy Baja"</formula>
    </cfRule>
  </conditionalFormatting>
  <conditionalFormatting sqref="K7">
    <cfRule type="containsText" dxfId="167" priority="51" operator="containsText" text="❌">
      <formula>NOT(ISERROR(SEARCH(("❌"),(K7))))</formula>
    </cfRule>
  </conditionalFormatting>
  <conditionalFormatting sqref="K17">
    <cfRule type="containsText" dxfId="166" priority="52" operator="containsText" text="❌">
      <formula>NOT(ISERROR(SEARCH(("❌"),(K17))))</formula>
    </cfRule>
  </conditionalFormatting>
  <conditionalFormatting sqref="K26">
    <cfRule type="containsText" dxfId="165" priority="53" operator="containsText" text="❌">
      <formula>NOT(ISERROR(SEARCH(("❌"),(K26))))</formula>
    </cfRule>
  </conditionalFormatting>
  <conditionalFormatting sqref="K36">
    <cfRule type="containsText" dxfId="164" priority="54" operator="containsText" text="❌">
      <formula>NOT(ISERROR(SEARCH(("❌"),(K36))))</formula>
    </cfRule>
  </conditionalFormatting>
  <conditionalFormatting sqref="K46">
    <cfRule type="containsText" dxfId="163" priority="55" operator="containsText" text="❌">
      <formula>NOT(ISERROR(SEARCH(("❌"),(K46))))</formula>
    </cfRule>
  </conditionalFormatting>
  <conditionalFormatting sqref="K56">
    <cfRule type="containsText" dxfId="162" priority="56" operator="containsText" text="❌">
      <formula>NOT(ISERROR(SEARCH(("❌"),(K56))))</formula>
    </cfRule>
  </conditionalFormatting>
  <conditionalFormatting sqref="K66">
    <cfRule type="containsText" dxfId="161" priority="57" operator="containsText" text="❌">
      <formula>NOT(ISERROR(SEARCH(("❌"),(K66))))</formula>
    </cfRule>
  </conditionalFormatting>
  <conditionalFormatting sqref="K76">
    <cfRule type="containsText" dxfId="160" priority="58" operator="containsText" text="❌">
      <formula>NOT(ISERROR(SEARCH(("❌"),(K76))))</formula>
    </cfRule>
  </conditionalFormatting>
  <conditionalFormatting sqref="K86">
    <cfRule type="containsText" dxfId="159" priority="59" operator="containsText" text="❌">
      <formula>NOT(ISERROR(SEARCH(("❌"),(K86))))</formula>
    </cfRule>
  </conditionalFormatting>
  <conditionalFormatting sqref="K96">
    <cfRule type="containsText" dxfId="158" priority="60" operator="containsText" text="❌">
      <formula>NOT(ISERROR(SEARCH(("❌"),(K96))))</formula>
    </cfRule>
  </conditionalFormatting>
  <conditionalFormatting sqref="K106">
    <cfRule type="containsText" dxfId="157" priority="61" operator="containsText" text="❌">
      <formula>NOT(ISERROR(SEARCH(("❌"),(K106))))</formula>
    </cfRule>
  </conditionalFormatting>
  <conditionalFormatting sqref="K116">
    <cfRule type="containsText" dxfId="156" priority="62" operator="containsText" text="❌">
      <formula>NOT(ISERROR(SEARCH(("❌"),(K116))))</formula>
    </cfRule>
  </conditionalFormatting>
  <conditionalFormatting sqref="K126">
    <cfRule type="containsText" dxfId="155" priority="63" operator="containsText" text="❌">
      <formula>NOT(ISERROR(SEARCH(("❌"),(K126))))</formula>
    </cfRule>
  </conditionalFormatting>
  <conditionalFormatting sqref="K136">
    <cfRule type="containsText" dxfId="154" priority="64" operator="containsText" text="❌">
      <formula>NOT(ISERROR(SEARCH(("❌"),(K136))))</formula>
    </cfRule>
  </conditionalFormatting>
  <conditionalFormatting sqref="K146">
    <cfRule type="containsText" dxfId="153" priority="65" operator="containsText" text="❌">
      <formula>NOT(ISERROR(SEARCH(("❌"),(K146))))</formula>
    </cfRule>
  </conditionalFormatting>
  <conditionalFormatting sqref="L7">
    <cfRule type="cellIs" dxfId="152" priority="66" operator="equal">
      <formula>"Catastrófico"</formula>
    </cfRule>
    <cfRule type="cellIs" dxfId="151" priority="67" operator="equal">
      <formula>"Mayor"</formula>
    </cfRule>
    <cfRule type="cellIs" dxfId="150" priority="68" operator="equal">
      <formula>"Moderado"</formula>
    </cfRule>
    <cfRule type="cellIs" dxfId="149" priority="69" operator="equal">
      <formula>"Menor"</formula>
    </cfRule>
    <cfRule type="cellIs" dxfId="148" priority="70" operator="equal">
      <formula>"Leve"</formula>
    </cfRule>
  </conditionalFormatting>
  <conditionalFormatting sqref="L17">
    <cfRule type="cellIs" dxfId="147" priority="71" operator="equal">
      <formula>"Catastrófico"</formula>
    </cfRule>
    <cfRule type="cellIs" dxfId="146" priority="72" operator="equal">
      <formula>"Mayor"</formula>
    </cfRule>
    <cfRule type="cellIs" dxfId="145" priority="73" operator="equal">
      <formula>"Moderado"</formula>
    </cfRule>
    <cfRule type="cellIs" dxfId="144" priority="74" operator="equal">
      <formula>"Menor"</formula>
    </cfRule>
    <cfRule type="cellIs" dxfId="143" priority="75" operator="equal">
      <formula>"Leve"</formula>
    </cfRule>
  </conditionalFormatting>
  <conditionalFormatting sqref="L26">
    <cfRule type="cellIs" dxfId="142" priority="76" operator="equal">
      <formula>"Catastrófico"</formula>
    </cfRule>
    <cfRule type="cellIs" dxfId="141" priority="77" operator="equal">
      <formula>"Mayor"</formula>
    </cfRule>
    <cfRule type="cellIs" dxfId="140" priority="78" operator="equal">
      <formula>"Moderado"</formula>
    </cfRule>
    <cfRule type="cellIs" dxfId="139" priority="79" operator="equal">
      <formula>"Menor"</formula>
    </cfRule>
    <cfRule type="cellIs" dxfId="138" priority="80" operator="equal">
      <formula>"Leve"</formula>
    </cfRule>
  </conditionalFormatting>
  <conditionalFormatting sqref="L36">
    <cfRule type="cellIs" dxfId="137" priority="81" operator="equal">
      <formula>"Catastrófico"</formula>
    </cfRule>
    <cfRule type="cellIs" dxfId="136" priority="82" operator="equal">
      <formula>"Mayor"</formula>
    </cfRule>
    <cfRule type="cellIs" dxfId="135" priority="83" operator="equal">
      <formula>"Moderado"</formula>
    </cfRule>
    <cfRule type="cellIs" dxfId="134" priority="84" operator="equal">
      <formula>"Menor"</formula>
    </cfRule>
    <cfRule type="cellIs" dxfId="133" priority="85" operator="equal">
      <formula>"Leve"</formula>
    </cfRule>
  </conditionalFormatting>
  <conditionalFormatting sqref="L46">
    <cfRule type="cellIs" dxfId="132" priority="86" operator="equal">
      <formula>"Catastrófico"</formula>
    </cfRule>
    <cfRule type="cellIs" dxfId="131" priority="87" operator="equal">
      <formula>"Mayor"</formula>
    </cfRule>
    <cfRule type="cellIs" dxfId="130" priority="88" operator="equal">
      <formula>"Moderado"</formula>
    </cfRule>
    <cfRule type="cellIs" dxfId="129" priority="89" operator="equal">
      <formula>"Menor"</formula>
    </cfRule>
    <cfRule type="cellIs" dxfId="128" priority="90" operator="equal">
      <formula>"Leve"</formula>
    </cfRule>
  </conditionalFormatting>
  <conditionalFormatting sqref="L56">
    <cfRule type="cellIs" dxfId="127" priority="91" operator="equal">
      <formula>"Catastrófico"</formula>
    </cfRule>
    <cfRule type="cellIs" dxfId="126" priority="92" operator="equal">
      <formula>"Mayor"</formula>
    </cfRule>
    <cfRule type="cellIs" dxfId="125" priority="93" operator="equal">
      <formula>"Moderado"</formula>
    </cfRule>
    <cfRule type="cellIs" dxfId="124" priority="94" operator="equal">
      <formula>"Menor"</formula>
    </cfRule>
    <cfRule type="cellIs" dxfId="123" priority="95" operator="equal">
      <formula>"Leve"</formula>
    </cfRule>
  </conditionalFormatting>
  <conditionalFormatting sqref="L66">
    <cfRule type="cellIs" dxfId="122" priority="96" operator="equal">
      <formula>"Catastrófico"</formula>
    </cfRule>
    <cfRule type="cellIs" dxfId="121" priority="97" operator="equal">
      <formula>"Mayor"</formula>
    </cfRule>
    <cfRule type="cellIs" dxfId="120" priority="98" operator="equal">
      <formula>"Moderado"</formula>
    </cfRule>
    <cfRule type="cellIs" dxfId="119" priority="99" operator="equal">
      <formula>"Menor"</formula>
    </cfRule>
    <cfRule type="cellIs" dxfId="118" priority="100" operator="equal">
      <formula>"Leve"</formula>
    </cfRule>
  </conditionalFormatting>
  <conditionalFormatting sqref="L76">
    <cfRule type="cellIs" dxfId="117" priority="101" operator="equal">
      <formula>"Catastrófico"</formula>
    </cfRule>
    <cfRule type="cellIs" dxfId="116" priority="102" operator="equal">
      <formula>"Mayor"</formula>
    </cfRule>
    <cfRule type="cellIs" dxfId="115" priority="103" operator="equal">
      <formula>"Moderado"</formula>
    </cfRule>
    <cfRule type="cellIs" dxfId="114" priority="104" operator="equal">
      <formula>"Menor"</formula>
    </cfRule>
    <cfRule type="cellIs" dxfId="113" priority="105" operator="equal">
      <formula>"Leve"</formula>
    </cfRule>
  </conditionalFormatting>
  <conditionalFormatting sqref="L86">
    <cfRule type="cellIs" dxfId="112" priority="106" operator="equal">
      <formula>"Catastrófico"</formula>
    </cfRule>
    <cfRule type="cellIs" dxfId="111" priority="107" operator="equal">
      <formula>"Mayor"</formula>
    </cfRule>
    <cfRule type="cellIs" dxfId="110" priority="108" operator="equal">
      <formula>"Moderado"</formula>
    </cfRule>
    <cfRule type="cellIs" dxfId="109" priority="109" operator="equal">
      <formula>"Menor"</formula>
    </cfRule>
    <cfRule type="cellIs" dxfId="108" priority="110" operator="equal">
      <formula>"Leve"</formula>
    </cfRule>
  </conditionalFormatting>
  <conditionalFormatting sqref="L96">
    <cfRule type="cellIs" dxfId="107" priority="111" operator="equal">
      <formula>"Catastrófico"</formula>
    </cfRule>
    <cfRule type="cellIs" dxfId="106" priority="112" operator="equal">
      <formula>"Mayor"</formula>
    </cfRule>
    <cfRule type="cellIs" dxfId="105" priority="113" operator="equal">
      <formula>"Moderado"</formula>
    </cfRule>
    <cfRule type="cellIs" dxfId="104" priority="114" operator="equal">
      <formula>"Menor"</formula>
    </cfRule>
    <cfRule type="cellIs" dxfId="103" priority="115" operator="equal">
      <formula>"Leve"</formula>
    </cfRule>
  </conditionalFormatting>
  <conditionalFormatting sqref="L106">
    <cfRule type="cellIs" dxfId="102" priority="116" operator="equal">
      <formula>"Catastrófico"</formula>
    </cfRule>
    <cfRule type="cellIs" dxfId="101" priority="117" operator="equal">
      <formula>"Mayor"</formula>
    </cfRule>
    <cfRule type="cellIs" dxfId="100" priority="118" operator="equal">
      <formula>"Moderado"</formula>
    </cfRule>
    <cfRule type="cellIs" dxfId="99" priority="119" operator="equal">
      <formula>"Menor"</formula>
    </cfRule>
    <cfRule type="cellIs" dxfId="98" priority="120" operator="equal">
      <formula>"Leve"</formula>
    </cfRule>
  </conditionalFormatting>
  <conditionalFormatting sqref="L116">
    <cfRule type="cellIs" dxfId="97" priority="121" operator="equal">
      <formula>"Catastrófico"</formula>
    </cfRule>
    <cfRule type="cellIs" dxfId="96" priority="122" operator="equal">
      <formula>"Mayor"</formula>
    </cfRule>
    <cfRule type="cellIs" dxfId="95" priority="123" operator="equal">
      <formula>"Moderado"</formula>
    </cfRule>
    <cfRule type="cellIs" dxfId="94" priority="124" operator="equal">
      <formula>"Menor"</formula>
    </cfRule>
    <cfRule type="cellIs" dxfId="93" priority="125" operator="equal">
      <formula>"Leve"</formula>
    </cfRule>
  </conditionalFormatting>
  <conditionalFormatting sqref="L126">
    <cfRule type="cellIs" dxfId="92" priority="126" operator="equal">
      <formula>"Catastrófico"</formula>
    </cfRule>
    <cfRule type="cellIs" dxfId="91" priority="127" operator="equal">
      <formula>"Mayor"</formula>
    </cfRule>
    <cfRule type="cellIs" dxfId="90" priority="128" operator="equal">
      <formula>"Moderado"</formula>
    </cfRule>
    <cfRule type="cellIs" dxfId="89" priority="129" operator="equal">
      <formula>"Menor"</formula>
    </cfRule>
    <cfRule type="cellIs" dxfId="88" priority="130" operator="equal">
      <formula>"Leve"</formula>
    </cfRule>
  </conditionalFormatting>
  <conditionalFormatting sqref="L136">
    <cfRule type="cellIs" dxfId="87" priority="131" operator="equal">
      <formula>"Catastrófico"</formula>
    </cfRule>
    <cfRule type="cellIs" dxfId="86" priority="132" operator="equal">
      <formula>"Mayor"</formula>
    </cfRule>
    <cfRule type="cellIs" dxfId="85" priority="133" operator="equal">
      <formula>"Moderado"</formula>
    </cfRule>
    <cfRule type="cellIs" dxfId="84" priority="134" operator="equal">
      <formula>"Menor"</formula>
    </cfRule>
    <cfRule type="cellIs" dxfId="83" priority="135" operator="equal">
      <formula>"Leve"</formula>
    </cfRule>
  </conditionalFormatting>
  <conditionalFormatting sqref="L146">
    <cfRule type="cellIs" dxfId="82" priority="136" operator="equal">
      <formula>"Catastrófico"</formula>
    </cfRule>
    <cfRule type="cellIs" dxfId="81" priority="137" operator="equal">
      <formula>"Mayor"</formula>
    </cfRule>
    <cfRule type="cellIs" dxfId="80" priority="138" operator="equal">
      <formula>"Moderado"</formula>
    </cfRule>
    <cfRule type="cellIs" dxfId="79" priority="139" operator="equal">
      <formula>"Menor"</formula>
    </cfRule>
    <cfRule type="cellIs" dxfId="78" priority="140" operator="equal">
      <formula>"Leve"</formula>
    </cfRule>
  </conditionalFormatting>
  <conditionalFormatting sqref="N7">
    <cfRule type="cellIs" dxfId="77" priority="141" operator="equal">
      <formula>"Extremo"</formula>
    </cfRule>
    <cfRule type="cellIs" dxfId="76" priority="142" operator="equal">
      <formula>"Alto"</formula>
    </cfRule>
    <cfRule type="cellIs" dxfId="75" priority="143" operator="equal">
      <formula>"Moderado"</formula>
    </cfRule>
    <cfRule type="cellIs" dxfId="74" priority="144" operator="equal">
      <formula>"Bajo"</formula>
    </cfRule>
  </conditionalFormatting>
  <conditionalFormatting sqref="N17">
    <cfRule type="cellIs" dxfId="73" priority="145" operator="equal">
      <formula>"Extremo"</formula>
    </cfRule>
    <cfRule type="cellIs" dxfId="72" priority="146" operator="equal">
      <formula>"Alto"</formula>
    </cfRule>
    <cfRule type="cellIs" dxfId="71" priority="147" operator="equal">
      <formula>"Moderado"</formula>
    </cfRule>
    <cfRule type="cellIs" dxfId="70" priority="148" operator="equal">
      <formula>"Bajo"</formula>
    </cfRule>
  </conditionalFormatting>
  <conditionalFormatting sqref="N26">
    <cfRule type="cellIs" dxfId="69" priority="149" operator="equal">
      <formula>"Extremo"</formula>
    </cfRule>
    <cfRule type="cellIs" dxfId="68" priority="150" operator="equal">
      <formula>"Alto"</formula>
    </cfRule>
    <cfRule type="cellIs" dxfId="67" priority="151" operator="equal">
      <formula>"Moderado"</formula>
    </cfRule>
    <cfRule type="cellIs" dxfId="66" priority="152" operator="equal">
      <formula>"Bajo"</formula>
    </cfRule>
  </conditionalFormatting>
  <conditionalFormatting sqref="N36">
    <cfRule type="cellIs" dxfId="65" priority="153" operator="equal">
      <formula>"Extremo"</formula>
    </cfRule>
    <cfRule type="cellIs" dxfId="64" priority="154" operator="equal">
      <formula>"Alto"</formula>
    </cfRule>
    <cfRule type="cellIs" dxfId="63" priority="155" operator="equal">
      <formula>"Moderado"</formula>
    </cfRule>
    <cfRule type="cellIs" dxfId="62" priority="156" operator="equal">
      <formula>"Bajo"</formula>
    </cfRule>
  </conditionalFormatting>
  <conditionalFormatting sqref="N46">
    <cfRule type="cellIs" dxfId="61" priority="157" operator="equal">
      <formula>"Extremo"</formula>
    </cfRule>
    <cfRule type="cellIs" dxfId="60" priority="158" operator="equal">
      <formula>"Alto"</formula>
    </cfRule>
    <cfRule type="cellIs" dxfId="59" priority="159" operator="equal">
      <formula>"Moderado"</formula>
    </cfRule>
    <cfRule type="cellIs" dxfId="58" priority="160" operator="equal">
      <formula>"Bajo"</formula>
    </cfRule>
  </conditionalFormatting>
  <conditionalFormatting sqref="N56">
    <cfRule type="cellIs" dxfId="57" priority="161" operator="equal">
      <formula>"Extremo"</formula>
    </cfRule>
    <cfRule type="cellIs" dxfId="56" priority="162" operator="equal">
      <formula>"Alto"</formula>
    </cfRule>
    <cfRule type="cellIs" dxfId="55" priority="163" operator="equal">
      <formula>"Moderado"</formula>
    </cfRule>
    <cfRule type="cellIs" dxfId="54" priority="164" operator="equal">
      <formula>"Bajo"</formula>
    </cfRule>
  </conditionalFormatting>
  <conditionalFormatting sqref="N66">
    <cfRule type="cellIs" dxfId="53" priority="165" operator="equal">
      <formula>"Extremo"</formula>
    </cfRule>
    <cfRule type="cellIs" dxfId="52" priority="166" operator="equal">
      <formula>"Alto"</formula>
    </cfRule>
    <cfRule type="cellIs" dxfId="51" priority="167" operator="equal">
      <formula>"Moderado"</formula>
    </cfRule>
    <cfRule type="cellIs" dxfId="50" priority="168" operator="equal">
      <formula>"Bajo"</formula>
    </cfRule>
  </conditionalFormatting>
  <conditionalFormatting sqref="N76">
    <cfRule type="cellIs" dxfId="49" priority="169" operator="equal">
      <formula>"Extremo"</formula>
    </cfRule>
    <cfRule type="cellIs" dxfId="48" priority="170" operator="equal">
      <formula>"Alto"</formula>
    </cfRule>
    <cfRule type="cellIs" dxfId="47" priority="171" operator="equal">
      <formula>"Moderado"</formula>
    </cfRule>
    <cfRule type="cellIs" dxfId="46" priority="172" operator="equal">
      <formula>"Bajo"</formula>
    </cfRule>
  </conditionalFormatting>
  <conditionalFormatting sqref="N86">
    <cfRule type="cellIs" dxfId="45" priority="173" operator="equal">
      <formula>"Extremo"</formula>
    </cfRule>
    <cfRule type="cellIs" dxfId="44" priority="174" operator="equal">
      <formula>"Alto"</formula>
    </cfRule>
    <cfRule type="cellIs" dxfId="43" priority="175" operator="equal">
      <formula>"Moderado"</formula>
    </cfRule>
    <cfRule type="cellIs" dxfId="42" priority="176" operator="equal">
      <formula>"Bajo"</formula>
    </cfRule>
  </conditionalFormatting>
  <conditionalFormatting sqref="N96">
    <cfRule type="cellIs" dxfId="41" priority="177" operator="equal">
      <formula>"Extremo"</formula>
    </cfRule>
    <cfRule type="cellIs" dxfId="40" priority="178" operator="equal">
      <formula>"Alto"</formula>
    </cfRule>
    <cfRule type="cellIs" dxfId="39" priority="179" operator="equal">
      <formula>"Moderado"</formula>
    </cfRule>
    <cfRule type="cellIs" dxfId="38" priority="180" operator="equal">
      <formula>"Bajo"</formula>
    </cfRule>
  </conditionalFormatting>
  <conditionalFormatting sqref="N106">
    <cfRule type="cellIs" dxfId="37" priority="181" operator="equal">
      <formula>"Extremo"</formula>
    </cfRule>
    <cfRule type="cellIs" dxfId="36" priority="182" operator="equal">
      <formula>"Alto"</formula>
    </cfRule>
    <cfRule type="cellIs" dxfId="35" priority="183" operator="equal">
      <formula>"Moderado"</formula>
    </cfRule>
    <cfRule type="cellIs" dxfId="34" priority="184" operator="equal">
      <formula>"Bajo"</formula>
    </cfRule>
  </conditionalFormatting>
  <conditionalFormatting sqref="N116">
    <cfRule type="cellIs" dxfId="33" priority="185" operator="equal">
      <formula>"Extremo"</formula>
    </cfRule>
    <cfRule type="cellIs" dxfId="32" priority="186" operator="equal">
      <formula>"Alto"</formula>
    </cfRule>
    <cfRule type="cellIs" dxfId="31" priority="187" operator="equal">
      <formula>"Moderado"</formula>
    </cfRule>
    <cfRule type="cellIs" dxfId="30" priority="188" operator="equal">
      <formula>"Bajo"</formula>
    </cfRule>
  </conditionalFormatting>
  <conditionalFormatting sqref="N126">
    <cfRule type="cellIs" dxfId="29" priority="189" operator="equal">
      <formula>"Extremo"</formula>
    </cfRule>
    <cfRule type="cellIs" dxfId="28" priority="190" operator="equal">
      <formula>"Alto"</formula>
    </cfRule>
    <cfRule type="cellIs" dxfId="27" priority="191" operator="equal">
      <formula>"Moderado"</formula>
    </cfRule>
    <cfRule type="cellIs" dxfId="26" priority="192" operator="equal">
      <formula>"Bajo"</formula>
    </cfRule>
  </conditionalFormatting>
  <conditionalFormatting sqref="N136">
    <cfRule type="cellIs" dxfId="25" priority="193" operator="equal">
      <formula>"Extremo"</formula>
    </cfRule>
    <cfRule type="cellIs" dxfId="24" priority="194" operator="equal">
      <formula>"Alto"</formula>
    </cfRule>
    <cfRule type="cellIs" dxfId="23" priority="195" operator="equal">
      <formula>"Moderado"</formula>
    </cfRule>
    <cfRule type="cellIs" dxfId="22" priority="196" operator="equal">
      <formula>"Bajo"</formula>
    </cfRule>
  </conditionalFormatting>
  <conditionalFormatting sqref="N146">
    <cfRule type="cellIs" dxfId="21" priority="197" operator="equal">
      <formula>"Extremo"</formula>
    </cfRule>
    <cfRule type="cellIs" dxfId="20" priority="198" operator="equal">
      <formula>"Alto"</formula>
    </cfRule>
    <cfRule type="cellIs" dxfId="19" priority="199" operator="equal">
      <formula>"Moderado"</formula>
    </cfRule>
    <cfRule type="cellIs" dxfId="18" priority="200" operator="equal">
      <formula>"Bajo"</formula>
    </cfRule>
  </conditionalFormatting>
  <conditionalFormatting sqref="Z7:Z155 Y49:Y51 AV57:AV58">
    <cfRule type="cellIs" dxfId="17" priority="201" operator="equal">
      <formula>"Muy Alta"</formula>
    </cfRule>
    <cfRule type="cellIs" dxfId="16" priority="202" operator="equal">
      <formula>"Alta"</formula>
    </cfRule>
    <cfRule type="cellIs" dxfId="15" priority="203" operator="equal">
      <formula>"Media"</formula>
    </cfRule>
    <cfRule type="cellIs" dxfId="14" priority="204" operator="equal">
      <formula>"Baja"</formula>
    </cfRule>
    <cfRule type="cellIs" dxfId="13" priority="205" operator="equal">
      <formula>"Muy Baja"</formula>
    </cfRule>
  </conditionalFormatting>
  <conditionalFormatting sqref="AB7:AB155 AA49:AA51 AX57:AX58">
    <cfRule type="cellIs" dxfId="12" priority="206" operator="equal">
      <formula>"Catastrófico"</formula>
    </cfRule>
    <cfRule type="cellIs" dxfId="11" priority="207" operator="equal">
      <formula>"Mayor"</formula>
    </cfRule>
    <cfRule type="cellIs" dxfId="10" priority="208" operator="equal">
      <formula>"Moderado"</formula>
    </cfRule>
    <cfRule type="cellIs" dxfId="9" priority="209" operator="equal">
      <formula>"Menor"</formula>
    </cfRule>
    <cfRule type="cellIs" dxfId="8" priority="210" operator="equal">
      <formula>"Leve"</formula>
    </cfRule>
  </conditionalFormatting>
  <conditionalFormatting sqref="AD7:AD155 AC49:AC51 AZ57:AZ58">
    <cfRule type="cellIs" dxfId="7" priority="211" operator="equal">
      <formula>"Extremo"</formula>
    </cfRule>
    <cfRule type="cellIs" dxfId="6" priority="212" operator="equal">
      <formula>"Alto"</formula>
    </cfRule>
    <cfRule type="cellIs" dxfId="5" priority="213" operator="equal">
      <formula>"Moderado"</formula>
    </cfRule>
    <cfRule type="cellIs" dxfId="4" priority="214" operator="equal">
      <formula>"Bajo"</formula>
    </cfRule>
  </conditionalFormatting>
  <hyperlinks>
    <hyperlink ref="AM7" r:id="rId1" xr:uid="{00000000-0004-0000-0200-000000000000}"/>
    <hyperlink ref="AM8" r:id="rId2" xr:uid="{00000000-0004-0000-0200-000001000000}"/>
    <hyperlink ref="AM9" r:id="rId3" xr:uid="{00000000-0004-0000-0200-000002000000}"/>
    <hyperlink ref="AM17" r:id="rId4" xr:uid="{00000000-0004-0000-0200-000003000000}"/>
    <hyperlink ref="AM18" r:id="rId5" xr:uid="{00000000-0004-0000-0200-000004000000}"/>
    <hyperlink ref="AM19" r:id="rId6" xr:uid="{00000000-0004-0000-0200-000005000000}"/>
    <hyperlink ref="AM26" r:id="rId7" xr:uid="{00000000-0004-0000-0200-000006000000}"/>
    <hyperlink ref="AM27" r:id="rId8" xr:uid="{00000000-0004-0000-0200-000007000000}"/>
    <hyperlink ref="AM28" r:id="rId9" xr:uid="{00000000-0004-0000-0200-000008000000}"/>
    <hyperlink ref="AM36" r:id="rId10" xr:uid="{00000000-0004-0000-0200-000009000000}"/>
    <hyperlink ref="AM37" r:id="rId11" xr:uid="{00000000-0004-0000-0200-00000A000000}"/>
    <hyperlink ref="AM38" r:id="rId12" xr:uid="{00000000-0004-0000-0200-00000B000000}"/>
    <hyperlink ref="AM46" r:id="rId13" xr:uid="{00000000-0004-0000-0200-00000C000000}"/>
    <hyperlink ref="AM47" r:id="rId14" xr:uid="{00000000-0004-0000-0200-00000D000000}"/>
    <hyperlink ref="AM48" r:id="rId15" xr:uid="{00000000-0004-0000-0200-00000E000000}"/>
    <hyperlink ref="AM49" r:id="rId16" xr:uid="{00000000-0004-0000-0200-00000F000000}"/>
    <hyperlink ref="AM50" r:id="rId17" xr:uid="{00000000-0004-0000-0200-000010000000}"/>
    <hyperlink ref="AM56" r:id="rId18" xr:uid="{00000000-0004-0000-0200-000011000000}"/>
    <hyperlink ref="AM57" r:id="rId19" xr:uid="{00000000-0004-0000-0200-000012000000}"/>
    <hyperlink ref="AM58" r:id="rId20" xr:uid="{00000000-0004-0000-0200-000013000000}"/>
    <hyperlink ref="AM59" r:id="rId21" xr:uid="{00000000-0004-0000-0200-000014000000}"/>
    <hyperlink ref="AM60" r:id="rId22" xr:uid="{00000000-0004-0000-0200-000015000000}"/>
    <hyperlink ref="AM61" r:id="rId23" xr:uid="{00000000-0004-0000-0200-000016000000}"/>
    <hyperlink ref="AM66" r:id="rId24" xr:uid="{00000000-0004-0000-0200-000017000000}"/>
    <hyperlink ref="AM67" r:id="rId25" xr:uid="{00000000-0004-0000-0200-000018000000}"/>
    <hyperlink ref="AM68" r:id="rId26" xr:uid="{00000000-0004-0000-0200-000019000000}"/>
    <hyperlink ref="AM69" r:id="rId27" xr:uid="{00000000-0004-0000-0200-00001A000000}"/>
    <hyperlink ref="AM77" r:id="rId28" xr:uid="{00000000-0004-0000-0200-00001B000000}"/>
    <hyperlink ref="AM78" r:id="rId29" xr:uid="{00000000-0004-0000-0200-00001C000000}"/>
    <hyperlink ref="AM79" r:id="rId30" xr:uid="{00000000-0004-0000-0200-00001D000000}"/>
    <hyperlink ref="AM86" r:id="rId31" xr:uid="{00000000-0004-0000-0200-00001E000000}"/>
  </hyperlinks>
  <printOptions horizontalCentered="1"/>
  <pageMargins left="0.23622047244094499" right="0.23622047244094499" top="0.74803149606299202" bottom="0.74803149606299202" header="0" footer="0"/>
  <pageSetup orientation="landscape"/>
  <drawing r:id="rId32"/>
  <legacyDrawing r:id="rId33"/>
  <extLst>
    <ext xmlns:x14="http://schemas.microsoft.com/office/spreadsheetml/2009/9/main" uri="{CCE6A557-97BC-4b89-ADB6-D9C93CAAB3DF}">
      <x14:dataValidations xmlns:xm="http://schemas.microsoft.com/office/excel/2006/main" count="12">
        <x14:dataValidation type="list" allowBlank="1" showErrorMessage="1" xr:uid="{00000000-0002-0000-0200-000000000000}">
          <x14:formula1>
            <xm:f>'Tabla Impacto corrupción '!$B$5:$B$7</xm:f>
          </x14:formula1>
          <xm:sqref>J7 J17 J26 J36 J46 J56 J66 J76 J86 J96 J106</xm:sqref>
        </x14:dataValidation>
        <x14:dataValidation type="custom" allowBlank="1" showInputMessage="1" showErrorMessage="1" prompt="Recuerde que las acciones se generan bajo la medida de mitigar el riesgo" xr:uid="{00000000-0002-0000-0200-000001000000}">
          <x14:formula1>
            <xm:f>IF(OR(AE60='Opciones Tratamiento'!$B$2,AE60='Opciones Tratamiento'!$B$3,AE60='Opciones Tratamiento'!$B$4),ISBLANK(AE60),ISTEXT(AE60))</xm:f>
          </x14:formula1>
          <xm:sqref>AJ60</xm:sqref>
        </x14:dataValidation>
        <x14:dataValidation type="list" allowBlank="1" showErrorMessage="1" xr:uid="{00000000-0002-0000-0200-000002000000}">
          <x14:formula1>
            <xm:f>'Tabla Valoración controles'!$D$11:$D$12</xm:f>
          </x14:formula1>
          <xm:sqref>W7:W38 W40:W155</xm:sqref>
        </x14:dataValidation>
        <x14:dataValidation type="custom" allowBlank="1" showInputMessage="1" showErrorMessage="1" prompt="Recuerde que las acciones se generan bajo la medida de mitigar el riesgo" xr:uid="{00000000-0002-0000-0200-000003000000}">
          <x14:formula1>
            <xm:f>IF(OR(AE78='Opciones Tratamiento'!$B$2,AE78='Opciones Tratamiento'!$B$3,AE78='Opciones Tratamiento'!$B$4),ISBLANK(AE78),ISTEXT(AE78))</xm:f>
          </x14:formula1>
          <xm:sqref>Q77 Q97</xm:sqref>
        </x14:dataValidation>
        <x14:dataValidation type="custom" allowBlank="1" showInputMessage="1" showErrorMessage="1" prompt="Recuerde que las acciones se generan bajo la medida de mitigar el riesgo" xr:uid="{00000000-0002-0000-0200-000004000000}">
          <x14:formula1>
            <xm:f>IF(OR(AE76='Opciones Tratamiento'!$B$2,AE76='Opciones Tratamiento'!$B$3,AE76='Opciones Tratamiento'!$B$4),ISBLANK(AE76),ISTEXT(AE76))</xm:f>
          </x14:formula1>
          <xm:sqref>Q76 Q96 Q106</xm:sqref>
        </x14:dataValidation>
        <x14:dataValidation type="list" allowBlank="1" showErrorMessage="1" xr:uid="{00000000-0002-0000-0200-000005000000}">
          <x14:formula1>
            <xm:f>'Tabla Valoración controles'!$D$4:$D$6</xm:f>
          </x14:formula1>
          <xm:sqref>S7:S38 S40:S155</xm:sqref>
        </x14:dataValidation>
        <x14:dataValidation type="list" allowBlank="1" showErrorMessage="1" xr:uid="{00000000-0002-0000-0200-000006000000}">
          <x14:formula1>
            <xm:f>'Tabla Valoración controles'!$D$9:$D$10</xm:f>
          </x14:formula1>
          <xm:sqref>V7:V38 V40:V155</xm:sqref>
        </x14:dataValidation>
        <x14:dataValidation type="list" allowBlank="1" showErrorMessage="1" xr:uid="{00000000-0002-0000-0200-000007000000}">
          <x14:formula1>
            <xm:f>'Opciones Tratamiento'!$E$2:$E$4</xm:f>
          </x14:formula1>
          <xm:sqref>C7 C17 C26 C36 C46 C56 C66 C76 C86 C96 C106 C116 C126 C136 C146</xm:sqref>
        </x14:dataValidation>
        <x14:dataValidation type="list" allowBlank="1" showErrorMessage="1" xr:uid="{00000000-0002-0000-0200-000008000000}">
          <x14:formula1>
            <xm:f>'Tabla Valoración controles'!$D$7:$D$8</xm:f>
          </x14:formula1>
          <xm:sqref>T7:T38 T40:T155</xm:sqref>
        </x14:dataValidation>
        <x14:dataValidation type="custom" allowBlank="1" showInputMessage="1" showErrorMessage="1" prompt="Recuerde que las acciones se generan bajo la medida de mitigar el riesgo" xr:uid="{00000000-0002-0000-0200-000009000000}">
          <x14:formula1>
            <xm:f>IF(OR(AE60='Opciones Tratamiento'!$B$2,AE60='Opciones Tratamiento'!$B$3,AE60='Opciones Tratamiento'!$B$4),ISBLANK(AE60),ISTEXT(AE60))</xm:f>
          </x14:formula1>
          <xm:sqref>AI60</xm:sqref>
        </x14:dataValidation>
        <x14:dataValidation type="list" allowBlank="1" showErrorMessage="1" xr:uid="{00000000-0002-0000-0200-00000A000000}">
          <x14:formula1>
            <xm:f>'Tabla Valoración controles'!$D$13:$D$14</xm:f>
          </x14:formula1>
          <xm:sqref>X7:X38 X40:X155</xm:sqref>
        </x14:dataValidation>
        <x14:dataValidation type="list" allowBlank="1" showErrorMessage="1" xr:uid="{00000000-0002-0000-0200-00000B000000}">
          <x14:formula1>
            <xm:f>'Opciones Tratamiento'!$B$2:$B$5</xm:f>
          </x14:formula1>
          <xm:sqref>AE7:AE38 AE40:AE155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B1:I1000"/>
  <sheetViews>
    <sheetView workbookViewId="0"/>
  </sheetViews>
  <sheetFormatPr baseColWidth="10" defaultColWidth="14.453125" defaultRowHeight="15" customHeight="1" x14ac:dyDescent="0.35"/>
  <cols>
    <col min="1" max="1" width="10.7265625" customWidth="1"/>
    <col min="2" max="2" width="6.453125" customWidth="1"/>
    <col min="3" max="3" width="61" customWidth="1"/>
    <col min="4" max="5" width="8" customWidth="1"/>
    <col min="6" max="7" width="10.7265625" customWidth="1"/>
    <col min="8" max="8" width="20.26953125" customWidth="1"/>
    <col min="9" max="9" width="40.7265625" customWidth="1"/>
  </cols>
  <sheetData>
    <row r="1" spans="2:9" ht="18.75" customHeight="1" x14ac:dyDescent="0.35">
      <c r="B1" s="355" t="s">
        <v>330</v>
      </c>
      <c r="C1" s="356"/>
      <c r="D1" s="356"/>
      <c r="E1" s="357"/>
      <c r="F1" s="152"/>
    </row>
    <row r="3" spans="2:9" ht="42" customHeight="1" x14ac:dyDescent="0.35">
      <c r="B3" s="358" t="s">
        <v>331</v>
      </c>
      <c r="C3" s="360" t="s">
        <v>332</v>
      </c>
      <c r="D3" s="361" t="s">
        <v>333</v>
      </c>
      <c r="E3" s="362"/>
    </row>
    <row r="4" spans="2:9" ht="15.75" customHeight="1" x14ac:dyDescent="0.35">
      <c r="B4" s="359"/>
      <c r="C4" s="359"/>
      <c r="D4" s="153" t="s">
        <v>334</v>
      </c>
      <c r="E4" s="154" t="s">
        <v>335</v>
      </c>
    </row>
    <row r="5" spans="2:9" ht="14.5" x14ac:dyDescent="0.35">
      <c r="B5" s="155">
        <v>1</v>
      </c>
      <c r="C5" s="156" t="s">
        <v>336</v>
      </c>
      <c r="D5" s="157" t="s">
        <v>337</v>
      </c>
      <c r="E5" s="157"/>
    </row>
    <row r="6" spans="2:9" ht="14.5" x14ac:dyDescent="0.35">
      <c r="B6" s="158">
        <v>2</v>
      </c>
      <c r="C6" s="159" t="s">
        <v>338</v>
      </c>
      <c r="D6" s="160" t="s">
        <v>337</v>
      </c>
      <c r="E6" s="160"/>
    </row>
    <row r="7" spans="2:9" ht="14.5" x14ac:dyDescent="0.35">
      <c r="B7" s="158">
        <v>3</v>
      </c>
      <c r="C7" s="161" t="s">
        <v>339</v>
      </c>
      <c r="D7" s="160" t="s">
        <v>337</v>
      </c>
      <c r="E7" s="160"/>
    </row>
    <row r="8" spans="2:9" ht="14.5" x14ac:dyDescent="0.35">
      <c r="B8" s="158">
        <v>4</v>
      </c>
      <c r="C8" s="162" t="s">
        <v>340</v>
      </c>
      <c r="D8" s="160" t="s">
        <v>337</v>
      </c>
      <c r="E8" s="160"/>
      <c r="H8" s="163" t="s">
        <v>341</v>
      </c>
      <c r="I8" s="164" t="s">
        <v>342</v>
      </c>
    </row>
    <row r="9" spans="2:9" ht="14.5" x14ac:dyDescent="0.35">
      <c r="B9" s="158">
        <v>5</v>
      </c>
      <c r="C9" s="161" t="s">
        <v>343</v>
      </c>
      <c r="D9" s="160" t="s">
        <v>337</v>
      </c>
      <c r="E9" s="160"/>
      <c r="H9" s="165" t="s">
        <v>344</v>
      </c>
      <c r="I9" s="164" t="s">
        <v>345</v>
      </c>
    </row>
    <row r="10" spans="2:9" ht="14.5" x14ac:dyDescent="0.35">
      <c r="B10" s="158">
        <v>6</v>
      </c>
      <c r="C10" s="161" t="s">
        <v>346</v>
      </c>
      <c r="D10" s="160" t="s">
        <v>337</v>
      </c>
      <c r="E10" s="160"/>
      <c r="H10" s="166" t="s">
        <v>347</v>
      </c>
      <c r="I10" s="167" t="s">
        <v>348</v>
      </c>
    </row>
    <row r="11" spans="2:9" ht="14.5" x14ac:dyDescent="0.35">
      <c r="B11" s="158">
        <v>7</v>
      </c>
      <c r="C11" s="161" t="s">
        <v>349</v>
      </c>
      <c r="D11" s="160"/>
      <c r="E11" s="160" t="s">
        <v>337</v>
      </c>
    </row>
    <row r="12" spans="2:9" ht="28.5" x14ac:dyDescent="0.35">
      <c r="B12" s="158">
        <v>8</v>
      </c>
      <c r="C12" s="161" t="s">
        <v>350</v>
      </c>
      <c r="D12" s="160"/>
      <c r="E12" s="160" t="s">
        <v>337</v>
      </c>
    </row>
    <row r="13" spans="2:9" ht="14.5" x14ac:dyDescent="0.35">
      <c r="B13" s="158">
        <v>9</v>
      </c>
      <c r="C13" s="161" t="s">
        <v>351</v>
      </c>
      <c r="D13" s="160"/>
      <c r="E13" s="160" t="s">
        <v>337</v>
      </c>
    </row>
    <row r="14" spans="2:9" ht="14.5" x14ac:dyDescent="0.35">
      <c r="B14" s="158">
        <v>10</v>
      </c>
      <c r="C14" s="161" t="s">
        <v>352</v>
      </c>
      <c r="D14" s="160" t="s">
        <v>337</v>
      </c>
      <c r="E14" s="160"/>
    </row>
    <row r="15" spans="2:9" ht="14.5" x14ac:dyDescent="0.35">
      <c r="B15" s="158">
        <v>11</v>
      </c>
      <c r="C15" s="161" t="s">
        <v>353</v>
      </c>
      <c r="D15" s="160" t="s">
        <v>337</v>
      </c>
      <c r="E15" s="160"/>
    </row>
    <row r="16" spans="2:9" ht="14.5" x14ac:dyDescent="0.35">
      <c r="B16" s="158">
        <v>12</v>
      </c>
      <c r="C16" s="161" t="s">
        <v>354</v>
      </c>
      <c r="D16" s="160" t="s">
        <v>337</v>
      </c>
      <c r="E16" s="160"/>
    </row>
    <row r="17" spans="2:8" ht="14.5" x14ac:dyDescent="0.35">
      <c r="B17" s="158">
        <v>13</v>
      </c>
      <c r="C17" s="161" t="s">
        <v>355</v>
      </c>
      <c r="D17" s="160"/>
      <c r="E17" s="160" t="s">
        <v>337</v>
      </c>
    </row>
    <row r="18" spans="2:8" ht="14.5" x14ac:dyDescent="0.35">
      <c r="B18" s="158">
        <v>14</v>
      </c>
      <c r="C18" s="161" t="s">
        <v>356</v>
      </c>
      <c r="D18" s="160" t="s">
        <v>337</v>
      </c>
      <c r="E18" s="160"/>
      <c r="H18" s="168" t="str">
        <f>IF(AND($D$24&gt;=1,$D$24&lt;=5),"MODERADO",IF(AND($D$24&gt;=6,$D$24&lt;=11),"MAYOR",IF(AND($D$24&gt;=12,$D$24&lt;=19),"CATASTRÓFICO","")))</f>
        <v>MAYOR</v>
      </c>
    </row>
    <row r="19" spans="2:8" ht="14.5" x14ac:dyDescent="0.35">
      <c r="B19" s="158">
        <v>15</v>
      </c>
      <c r="C19" s="161" t="s">
        <v>357</v>
      </c>
      <c r="D19" s="160" t="s">
        <v>337</v>
      </c>
      <c r="E19" s="160"/>
    </row>
    <row r="20" spans="2:8" ht="14.5" x14ac:dyDescent="0.35">
      <c r="B20" s="158">
        <v>16</v>
      </c>
      <c r="C20" s="161" t="s">
        <v>358</v>
      </c>
      <c r="D20" s="160"/>
      <c r="E20" s="160" t="s">
        <v>337</v>
      </c>
    </row>
    <row r="21" spans="2:8" ht="15.75" customHeight="1" x14ac:dyDescent="0.35">
      <c r="B21" s="158">
        <v>17</v>
      </c>
      <c r="C21" s="161" t="s">
        <v>359</v>
      </c>
      <c r="D21" s="160"/>
      <c r="E21" s="160" t="s">
        <v>337</v>
      </c>
    </row>
    <row r="22" spans="2:8" ht="15.75" customHeight="1" x14ac:dyDescent="0.35">
      <c r="B22" s="158">
        <v>18</v>
      </c>
      <c r="C22" s="161" t="s">
        <v>360</v>
      </c>
      <c r="D22" s="160"/>
      <c r="E22" s="160" t="s">
        <v>337</v>
      </c>
    </row>
    <row r="23" spans="2:8" ht="15.75" customHeight="1" x14ac:dyDescent="0.35">
      <c r="B23" s="169">
        <v>19</v>
      </c>
      <c r="C23" s="161" t="s">
        <v>361</v>
      </c>
      <c r="D23" s="170"/>
      <c r="E23" s="170" t="s">
        <v>337</v>
      </c>
    </row>
    <row r="24" spans="2:8" ht="15.75" customHeight="1" x14ac:dyDescent="0.35">
      <c r="D24" s="1">
        <f>COUNTA(D5:D23)</f>
        <v>11</v>
      </c>
    </row>
    <row r="25" spans="2:8" ht="15.75" customHeight="1" x14ac:dyDescent="0.35"/>
    <row r="26" spans="2:8" ht="15.75" customHeight="1" x14ac:dyDescent="0.35"/>
    <row r="27" spans="2:8" ht="15.75" customHeight="1" x14ac:dyDescent="0.35"/>
    <row r="28" spans="2:8" ht="15.75" customHeight="1" x14ac:dyDescent="0.35"/>
    <row r="29" spans="2:8" ht="15.75" customHeight="1" x14ac:dyDescent="0.35"/>
    <row r="30" spans="2:8" ht="15.75" customHeight="1" x14ac:dyDescent="0.35"/>
    <row r="31" spans="2:8" ht="15.75" customHeight="1" x14ac:dyDescent="0.35"/>
    <row r="32" spans="2:8"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4">
    <mergeCell ref="B1:E1"/>
    <mergeCell ref="B3:B4"/>
    <mergeCell ref="C3:C4"/>
    <mergeCell ref="D3:E3"/>
  </mergeCells>
  <conditionalFormatting sqref="H18">
    <cfRule type="containsText" dxfId="3" priority="1" operator="containsText" text="CATASTRÓFICO">
      <formula>NOT(ISERROR(SEARCH(("CATASTRÓFICO"),(H18))))</formula>
    </cfRule>
    <cfRule type="containsText" dxfId="2" priority="2" operator="containsText" text="MAYOR">
      <formula>NOT(ISERROR(SEARCH(("MAYOR"),(H18))))</formula>
    </cfRule>
    <cfRule type="containsText" dxfId="1" priority="3" operator="containsText" text="MODERADO">
      <formula>NOT(ISERROR(SEARCH(("MODERADO"),(H18))))</formula>
    </cfRule>
    <cfRule type="colorScale" priority="4">
      <colorScale>
        <cfvo type="min"/>
        <cfvo type="percentile" val="50"/>
        <cfvo type="max"/>
        <color rgb="FFF8696B"/>
        <color rgb="FFFFEB84"/>
        <color rgb="FF63BE7B"/>
      </colorScale>
    </cfRule>
    <cfRule type="containsText" dxfId="0" priority="5" operator="containsText" text="MODERADO">
      <formula>NOT(ISERROR(SEARCH(("MODERADO"),(H18))))</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4.453125" defaultRowHeight="15" customHeight="1" x14ac:dyDescent="0.35"/>
  <cols>
    <col min="1" max="1" width="10.7265625" customWidth="1"/>
    <col min="2" max="39" width="5.7265625" customWidth="1"/>
    <col min="40" max="40" width="10.7265625" customWidth="1"/>
    <col min="41" max="46" width="5.7265625" customWidth="1"/>
    <col min="47" max="61" width="10.7265625" customWidth="1"/>
  </cols>
  <sheetData>
    <row r="1" spans="1:61" ht="14.5"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ht="18" customHeight="1" x14ac:dyDescent="0.35">
      <c r="A2" s="2"/>
      <c r="B2" s="402" t="s">
        <v>362</v>
      </c>
      <c r="C2" s="266"/>
      <c r="D2" s="266"/>
      <c r="E2" s="266"/>
      <c r="F2" s="266"/>
      <c r="G2" s="266"/>
      <c r="H2" s="266"/>
      <c r="I2" s="266"/>
      <c r="J2" s="403" t="s">
        <v>19</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364"/>
      <c r="AN2" s="2"/>
      <c r="AO2" s="2"/>
      <c r="AP2" s="2"/>
      <c r="AQ2" s="2"/>
      <c r="AR2" s="2"/>
      <c r="AS2" s="2"/>
      <c r="AT2" s="2"/>
      <c r="AU2" s="2"/>
      <c r="AV2" s="2"/>
      <c r="AW2" s="2"/>
      <c r="AX2" s="2"/>
      <c r="AY2" s="2"/>
      <c r="AZ2" s="2"/>
      <c r="BA2" s="2"/>
      <c r="BB2" s="2"/>
      <c r="BC2" s="2"/>
      <c r="BD2" s="2"/>
      <c r="BE2" s="2"/>
      <c r="BF2" s="2"/>
      <c r="BG2" s="2"/>
      <c r="BH2" s="2"/>
      <c r="BI2" s="2"/>
    </row>
    <row r="3" spans="1:61" ht="18.75" customHeight="1" x14ac:dyDescent="0.35">
      <c r="A3" s="2"/>
      <c r="B3" s="266"/>
      <c r="C3" s="266"/>
      <c r="D3" s="266"/>
      <c r="E3" s="266"/>
      <c r="F3" s="266"/>
      <c r="G3" s="266"/>
      <c r="H3" s="266"/>
      <c r="I3" s="266"/>
      <c r="J3" s="405"/>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406"/>
      <c r="AN3" s="2"/>
      <c r="AO3" s="2"/>
      <c r="AP3" s="2"/>
      <c r="AQ3" s="2"/>
      <c r="AR3" s="2"/>
      <c r="AS3" s="2"/>
      <c r="AT3" s="2"/>
      <c r="AU3" s="2"/>
      <c r="AV3" s="2"/>
      <c r="AW3" s="2"/>
      <c r="AX3" s="2"/>
      <c r="AY3" s="2"/>
      <c r="AZ3" s="2"/>
      <c r="BA3" s="2"/>
      <c r="BB3" s="2"/>
      <c r="BC3" s="2"/>
      <c r="BD3" s="2"/>
      <c r="BE3" s="2"/>
      <c r="BF3" s="2"/>
      <c r="BG3" s="2"/>
      <c r="BH3" s="2"/>
      <c r="BI3" s="2"/>
    </row>
    <row r="4" spans="1:61" ht="14.5" x14ac:dyDescent="0.35">
      <c r="A4" s="2"/>
      <c r="B4" s="266"/>
      <c r="C4" s="266"/>
      <c r="D4" s="266"/>
      <c r="E4" s="266"/>
      <c r="F4" s="266"/>
      <c r="G4" s="266"/>
      <c r="H4" s="266"/>
      <c r="I4" s="266"/>
      <c r="J4" s="365"/>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366"/>
      <c r="AN4" s="2"/>
      <c r="AO4" s="2"/>
      <c r="AP4" s="2"/>
      <c r="AQ4" s="2"/>
      <c r="AR4" s="2"/>
      <c r="AS4" s="2"/>
      <c r="AT4" s="2"/>
      <c r="AU4" s="2"/>
      <c r="AV4" s="2"/>
      <c r="AW4" s="2"/>
      <c r="AX4" s="2"/>
      <c r="AY4" s="2"/>
      <c r="AZ4" s="2"/>
      <c r="BA4" s="2"/>
      <c r="BB4" s="2"/>
      <c r="BC4" s="2"/>
      <c r="BD4" s="2"/>
      <c r="BE4" s="2"/>
      <c r="BF4" s="2"/>
      <c r="BG4" s="2"/>
      <c r="BH4" s="2"/>
      <c r="BI4" s="2"/>
    </row>
    <row r="5" spans="1:61" ht="14.5" x14ac:dyDescent="0.3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ht="14.5" x14ac:dyDescent="0.35">
      <c r="A6" s="2"/>
      <c r="B6" s="408" t="s">
        <v>363</v>
      </c>
      <c r="C6" s="404"/>
      <c r="D6" s="377"/>
      <c r="E6" s="398" t="s">
        <v>364</v>
      </c>
      <c r="F6" s="390"/>
      <c r="G6" s="390"/>
      <c r="H6" s="390"/>
      <c r="I6" s="390"/>
      <c r="J6" s="371" t="str">
        <f>IF(AND('Mapa final'!$A$7="Muy Alta",'Mapa final'!$A$7="Leve"),CONCATENATE("R",'Mapa final'!$A$7),"")</f>
        <v/>
      </c>
      <c r="K6" s="372"/>
      <c r="L6" s="373" t="str">
        <f>IF(AND('Mapa final'!$A$17="Muy Alta",'Mapa final'!$A$17="Leve"),CONCATENATE("R",'Mapa final'!$A$17),"")</f>
        <v/>
      </c>
      <c r="M6" s="372"/>
      <c r="N6" s="373" t="str">
        <f>IF(AND('Mapa final'!$A$26="Muy Alta",'Mapa final'!$A$26="Leve"),CONCATENATE("R",'Mapa final'!$A$26),"")</f>
        <v/>
      </c>
      <c r="O6" s="372"/>
      <c r="P6" s="371" t="str">
        <f>IF(AND('Mapa final'!$A$7="Muy Alta",'Mapa final'!$A$7="Menor"),CONCATENATE("R",'Mapa final'!$A$7),"")</f>
        <v/>
      </c>
      <c r="Q6" s="372"/>
      <c r="R6" s="373" t="str">
        <f>IF(AND('Mapa final'!$A$17="Muy Alta",'Mapa final'!$A$17="Menor"),CONCATENATE("R",'Mapa final'!$A$17),"")</f>
        <v/>
      </c>
      <c r="S6" s="372"/>
      <c r="T6" s="373" t="str">
        <f>IF(AND('Mapa final'!$A$26="Muy Alta",'Mapa final'!$A$26="Menor"),CONCATENATE("R",'Mapa final'!$A$26),"")</f>
        <v/>
      </c>
      <c r="U6" s="372"/>
      <c r="V6" s="371" t="str">
        <f>IF(AND('Mapa final'!$A$7="Muy Alta",'Mapa final'!$A$7="Moderado"),CONCATENATE("R",'Mapa final'!$A$7),"")</f>
        <v/>
      </c>
      <c r="W6" s="372"/>
      <c r="X6" s="373" t="str">
        <f>IF(AND('Mapa final'!$A$17="Muy Alta",'Mapa final'!$A$17="Moderado"),CONCATENATE("R",'Mapa final'!$A$17),"")</f>
        <v/>
      </c>
      <c r="Y6" s="372"/>
      <c r="Z6" s="373" t="str">
        <f>IF(AND('Mapa final'!$A$26="Muy Alta",'Mapa final'!$A$26="Moderado"),CONCATENATE("R",'Mapa final'!$A$26),"")</f>
        <v/>
      </c>
      <c r="AA6" s="372"/>
      <c r="AB6" s="371" t="str">
        <f>IF(AND('Mapa final'!$H$7="Muy Alta",'Mapa final'!$L$7="Mayor"),CONCATENATE("R",'Mapa final'!$A$7),"")</f>
        <v/>
      </c>
      <c r="AC6" s="372"/>
      <c r="AD6" s="373" t="str">
        <f>IF(AND('Mapa final'!$H$17="Muy Alta",'Mapa final'!$L$17="Mayor"),CONCATENATE("R",'Mapa final'!$A$17),"")</f>
        <v/>
      </c>
      <c r="AE6" s="372"/>
      <c r="AF6" s="373" t="str">
        <f>IF(AND('Mapa final'!$H$26="Muy Alta",'Mapa final'!$L$26="Mayor"),CONCATENATE("R",'Mapa final'!$A$26),"")</f>
        <v/>
      </c>
      <c r="AG6" s="372"/>
      <c r="AH6" s="382" t="str">
        <f>IF(AND('Mapa final'!$H$7="Muy Alta",'Mapa final'!$L$7="Catastrófico"),CONCATENATE("R",'Mapa final'!$A$7),"")</f>
        <v/>
      </c>
      <c r="AI6" s="372"/>
      <c r="AJ6" s="383" t="str">
        <f>IF(AND('Mapa final'!$H$17="Muy Alta",'Mapa final'!$L$17="Catastrófico"),CONCATENATE("R",'Mapa final'!$A$17),"")</f>
        <v/>
      </c>
      <c r="AK6" s="372"/>
      <c r="AL6" s="383" t="str">
        <f>IF(AND('Mapa final'!$H$26="Muy Alta",'Mapa final'!$L$26="Catastrófico"),CONCATENATE("R",'Mapa final'!$A$26),"")</f>
        <v/>
      </c>
      <c r="AM6" s="380"/>
      <c r="AO6" s="389" t="s">
        <v>365</v>
      </c>
      <c r="AP6" s="390"/>
      <c r="AQ6" s="390"/>
      <c r="AR6" s="390"/>
      <c r="AS6" s="390"/>
      <c r="AT6" s="380"/>
      <c r="AU6" s="2"/>
      <c r="AV6" s="2"/>
      <c r="AW6" s="2"/>
      <c r="AX6" s="2"/>
      <c r="AY6" s="2"/>
      <c r="AZ6" s="2"/>
      <c r="BA6" s="2"/>
      <c r="BB6" s="2"/>
      <c r="BC6" s="2"/>
      <c r="BD6" s="2"/>
      <c r="BE6" s="2"/>
      <c r="BF6" s="2"/>
      <c r="BG6" s="2"/>
      <c r="BH6" s="2"/>
      <c r="BI6" s="2"/>
    </row>
    <row r="7" spans="1:61" ht="14.5" x14ac:dyDescent="0.35">
      <c r="A7" s="2"/>
      <c r="B7" s="405"/>
      <c r="C7" s="266"/>
      <c r="D7" s="267"/>
      <c r="E7" s="278"/>
      <c r="F7" s="266"/>
      <c r="G7" s="266"/>
      <c r="H7" s="266"/>
      <c r="I7" s="266"/>
      <c r="J7" s="368"/>
      <c r="K7" s="366"/>
      <c r="L7" s="365"/>
      <c r="M7" s="366"/>
      <c r="N7" s="365"/>
      <c r="O7" s="366"/>
      <c r="P7" s="368"/>
      <c r="Q7" s="366"/>
      <c r="R7" s="365"/>
      <c r="S7" s="366"/>
      <c r="T7" s="365"/>
      <c r="U7" s="366"/>
      <c r="V7" s="368"/>
      <c r="W7" s="366"/>
      <c r="X7" s="365"/>
      <c r="Y7" s="366"/>
      <c r="Z7" s="365"/>
      <c r="AA7" s="366"/>
      <c r="AB7" s="368"/>
      <c r="AC7" s="366"/>
      <c r="AD7" s="365"/>
      <c r="AE7" s="366"/>
      <c r="AF7" s="365"/>
      <c r="AG7" s="366"/>
      <c r="AH7" s="368"/>
      <c r="AI7" s="366"/>
      <c r="AJ7" s="365"/>
      <c r="AK7" s="366"/>
      <c r="AL7" s="365"/>
      <c r="AM7" s="378"/>
      <c r="AN7" s="2"/>
      <c r="AO7" s="278"/>
      <c r="AP7" s="266"/>
      <c r="AQ7" s="266"/>
      <c r="AR7" s="266"/>
      <c r="AS7" s="266"/>
      <c r="AT7" s="267"/>
      <c r="AU7" s="2"/>
      <c r="AV7" s="2"/>
      <c r="AW7" s="2"/>
      <c r="AX7" s="2"/>
      <c r="AY7" s="2"/>
      <c r="AZ7" s="2"/>
      <c r="BA7" s="2"/>
      <c r="BB7" s="2"/>
      <c r="BC7" s="2"/>
      <c r="BD7" s="2"/>
      <c r="BE7" s="2"/>
      <c r="BF7" s="2"/>
      <c r="BG7" s="2"/>
      <c r="BH7" s="2"/>
      <c r="BI7" s="2"/>
    </row>
    <row r="8" spans="1:61" ht="14.5" x14ac:dyDescent="0.35">
      <c r="A8" s="2"/>
      <c r="B8" s="405"/>
      <c r="C8" s="266"/>
      <c r="D8" s="267"/>
      <c r="E8" s="278"/>
      <c r="F8" s="266"/>
      <c r="G8" s="266"/>
      <c r="H8" s="266"/>
      <c r="I8" s="266"/>
      <c r="J8" s="367" t="str">
        <f>IF(AND('Mapa final'!$A$36="Muy Alta",'Mapa final'!$A$36="Leve"),CONCATENATE("R",'Mapa final'!$A$36),"")</f>
        <v/>
      </c>
      <c r="K8" s="364"/>
      <c r="L8" s="363" t="str">
        <f>IF(AND('Mapa final'!$A$46="Muy Alta",'Mapa final'!$A$46="Leve"),CONCATENATE("R",'Mapa final'!$A$46),"")</f>
        <v/>
      </c>
      <c r="M8" s="364"/>
      <c r="N8" s="363" t="str">
        <f>IF(AND('Mapa final'!$A$56="Muy Alta",'Mapa final'!$A$56="Leve"),CONCATENATE("R",'Mapa final'!$A$56),"")</f>
        <v/>
      </c>
      <c r="O8" s="364"/>
      <c r="P8" s="367" t="str">
        <f>IF(AND('Mapa final'!$A$36="Muy Alta",'Mapa final'!$A$36="Menor"),CONCATENATE("R",'Mapa final'!$A$36),"")</f>
        <v/>
      </c>
      <c r="Q8" s="364"/>
      <c r="R8" s="363" t="str">
        <f>IF(AND('Mapa final'!$A$46="Muy Alta",'Mapa final'!$A$46="Menor"),CONCATENATE("R",'Mapa final'!$A$46),"")</f>
        <v/>
      </c>
      <c r="S8" s="364"/>
      <c r="T8" s="363" t="str">
        <f>IF(AND('Mapa final'!$A$56="Muy Alta",'Mapa final'!$A$56="Menor"),CONCATENATE("R",'Mapa final'!$A$56),"")</f>
        <v/>
      </c>
      <c r="U8" s="364"/>
      <c r="V8" s="367" t="str">
        <f>IF(AND('Mapa final'!$A$36="Muy Alta",'Mapa final'!$A$36="Moderado"),CONCATENATE("R",'Mapa final'!$A$36),"")</f>
        <v/>
      </c>
      <c r="W8" s="364"/>
      <c r="X8" s="363" t="str">
        <f>IF(AND('Mapa final'!$A$46="Muy Alta",'Mapa final'!$A$46="Moderado"),CONCATENATE("R",'Mapa final'!$A$46),"")</f>
        <v/>
      </c>
      <c r="Y8" s="364"/>
      <c r="Z8" s="363" t="str">
        <f>IF(AND('Mapa final'!$A$56="Muy Alta",'Mapa final'!$A$56="Moderado"),CONCATENATE("R",'Mapa final'!$A$56),"")</f>
        <v/>
      </c>
      <c r="AA8" s="364"/>
      <c r="AB8" s="367" t="str">
        <f>IF(AND('Mapa final'!$H$36="Muy Alta",'Mapa final'!$L$36="Mayor"),CONCATENATE("R",'Mapa final'!$A$36),"")</f>
        <v/>
      </c>
      <c r="AC8" s="364"/>
      <c r="AD8" s="363" t="str">
        <f>IF(AND('Mapa final'!$H$46="Muy Alta",'Mapa final'!$L$46="Mayor"),CONCATENATE("R",'Mapa final'!$A$46),"")</f>
        <v/>
      </c>
      <c r="AE8" s="364"/>
      <c r="AF8" s="363" t="str">
        <f>IF(AND('Mapa final'!$H$56="Muy Alta",'Mapa final'!$L$56="Mayor"),CONCATENATE("R",'Mapa final'!$A$56),"")</f>
        <v/>
      </c>
      <c r="AG8" s="364"/>
      <c r="AH8" s="369" t="str">
        <f>IF(AND('Mapa final'!$H$36="Muy Alta",'Mapa final'!$L$36="Catastrófico"),CONCATENATE("R",'Mapa final'!$A$36),"")</f>
        <v/>
      </c>
      <c r="AI8" s="364"/>
      <c r="AJ8" s="370" t="str">
        <f>IF(AND('Mapa final'!$H$46="Muy Alta",'Mapa final'!$L$46="Catastrófico"),CONCATENATE("R",'Mapa final'!$A$46),"")</f>
        <v/>
      </c>
      <c r="AK8" s="364"/>
      <c r="AL8" s="370" t="str">
        <f>IF(AND('Mapa final'!$H$56="Muy Alta",'Mapa final'!$L$56="Catastrófico"),CONCATENATE("R",'Mapa final'!$A$56),"")</f>
        <v/>
      </c>
      <c r="AM8" s="377"/>
      <c r="AN8" s="2"/>
      <c r="AO8" s="278"/>
      <c r="AP8" s="266"/>
      <c r="AQ8" s="266"/>
      <c r="AR8" s="266"/>
      <c r="AS8" s="266"/>
      <c r="AT8" s="267"/>
      <c r="AU8" s="2"/>
      <c r="AV8" s="2"/>
      <c r="AW8" s="2"/>
      <c r="AX8" s="2"/>
      <c r="AY8" s="2"/>
      <c r="AZ8" s="2"/>
      <c r="BA8" s="2"/>
      <c r="BB8" s="2"/>
      <c r="BC8" s="2"/>
      <c r="BD8" s="2"/>
      <c r="BE8" s="2"/>
      <c r="BF8" s="2"/>
      <c r="BG8" s="2"/>
      <c r="BH8" s="2"/>
      <c r="BI8" s="2"/>
    </row>
    <row r="9" spans="1:61" ht="14.5" x14ac:dyDescent="0.35">
      <c r="A9" s="2"/>
      <c r="B9" s="405"/>
      <c r="C9" s="266"/>
      <c r="D9" s="267"/>
      <c r="E9" s="278"/>
      <c r="F9" s="266"/>
      <c r="G9" s="266"/>
      <c r="H9" s="266"/>
      <c r="I9" s="266"/>
      <c r="J9" s="368"/>
      <c r="K9" s="366"/>
      <c r="L9" s="365"/>
      <c r="M9" s="366"/>
      <c r="N9" s="365"/>
      <c r="O9" s="366"/>
      <c r="P9" s="368"/>
      <c r="Q9" s="366"/>
      <c r="R9" s="365"/>
      <c r="S9" s="366"/>
      <c r="T9" s="365"/>
      <c r="U9" s="366"/>
      <c r="V9" s="368"/>
      <c r="W9" s="366"/>
      <c r="X9" s="365"/>
      <c r="Y9" s="366"/>
      <c r="Z9" s="365"/>
      <c r="AA9" s="366"/>
      <c r="AB9" s="368"/>
      <c r="AC9" s="366"/>
      <c r="AD9" s="365"/>
      <c r="AE9" s="366"/>
      <c r="AF9" s="365"/>
      <c r="AG9" s="366"/>
      <c r="AH9" s="368"/>
      <c r="AI9" s="366"/>
      <c r="AJ9" s="365"/>
      <c r="AK9" s="366"/>
      <c r="AL9" s="365"/>
      <c r="AM9" s="378"/>
      <c r="AN9" s="2"/>
      <c r="AO9" s="278"/>
      <c r="AP9" s="266"/>
      <c r="AQ9" s="266"/>
      <c r="AR9" s="266"/>
      <c r="AS9" s="266"/>
      <c r="AT9" s="267"/>
      <c r="AU9" s="2"/>
      <c r="AV9" s="2"/>
      <c r="AW9" s="2"/>
      <c r="AX9" s="2"/>
      <c r="AY9" s="2"/>
      <c r="AZ9" s="2"/>
      <c r="BA9" s="2"/>
      <c r="BB9" s="2"/>
      <c r="BC9" s="2"/>
      <c r="BD9" s="2"/>
      <c r="BE9" s="2"/>
      <c r="BF9" s="2"/>
      <c r="BG9" s="2"/>
      <c r="BH9" s="2"/>
      <c r="BI9" s="2"/>
    </row>
    <row r="10" spans="1:61" ht="14.5" x14ac:dyDescent="0.35">
      <c r="A10" s="2"/>
      <c r="B10" s="405"/>
      <c r="C10" s="266"/>
      <c r="D10" s="267"/>
      <c r="E10" s="278"/>
      <c r="F10" s="266"/>
      <c r="G10" s="266"/>
      <c r="H10" s="266"/>
      <c r="I10" s="266"/>
      <c r="J10" s="367" t="str">
        <f>IF(AND('Mapa final'!$A$66="Muy Alta",'Mapa final'!$A$66="Leve"),CONCATENATE("R",'Mapa final'!$A$66),"")</f>
        <v/>
      </c>
      <c r="K10" s="364"/>
      <c r="L10" s="363" t="str">
        <f>IF(AND('Mapa final'!$A$76="Muy Alta",'Mapa final'!$A$76="Leve"),CONCATENATE("R",'Mapa final'!$A$76),"")</f>
        <v/>
      </c>
      <c r="M10" s="364"/>
      <c r="N10" s="363" t="str">
        <f>IF(AND('Mapa final'!$A$86="Muy Alta",'Mapa final'!$A$86="Leve"),CONCATENATE("R",'Mapa final'!$A$86),"")</f>
        <v/>
      </c>
      <c r="O10" s="364"/>
      <c r="P10" s="367" t="str">
        <f>IF(AND('Mapa final'!$A$66="Muy Alta",'Mapa final'!$A$66="Menor"),CONCATENATE("R",'Mapa final'!$A$66),"")</f>
        <v/>
      </c>
      <c r="Q10" s="364"/>
      <c r="R10" s="363" t="str">
        <f>IF(AND('Mapa final'!$A$76="Muy Alta",'Mapa final'!$A$76="Menor"),CONCATENATE("R",'Mapa final'!$A$76),"")</f>
        <v/>
      </c>
      <c r="S10" s="364"/>
      <c r="T10" s="363" t="str">
        <f>IF(AND('Mapa final'!$A$86="Muy Alta",'Mapa final'!$A$86="Menor"),CONCATENATE("R",'Mapa final'!$A$86),"")</f>
        <v/>
      </c>
      <c r="U10" s="364"/>
      <c r="V10" s="367" t="str">
        <f>IF(AND('Mapa final'!$A$66="Muy Alta",'Mapa final'!$A$66="Moderado"),CONCATENATE("R",'Mapa final'!$A$66),"")</f>
        <v/>
      </c>
      <c r="W10" s="364"/>
      <c r="X10" s="363" t="str">
        <f>IF(AND('Mapa final'!$A$76="Muy Alta",'Mapa final'!$A$76="Moderado"),CONCATENATE("R",'Mapa final'!$A$76),"")</f>
        <v/>
      </c>
      <c r="Y10" s="364"/>
      <c r="Z10" s="363" t="str">
        <f>IF(AND('Mapa final'!$A$86="Muy Alta",'Mapa final'!$A$86="Moderado"),CONCATENATE("R",'Mapa final'!$A$86),"")</f>
        <v/>
      </c>
      <c r="AA10" s="364"/>
      <c r="AB10" s="367" t="str">
        <f>IF(AND('Mapa final'!$H$66="Muy Alta",'Mapa final'!$L$66="Mayor"),CONCATENATE("R",'Mapa final'!$A$66),"")</f>
        <v/>
      </c>
      <c r="AC10" s="364"/>
      <c r="AD10" s="363" t="str">
        <f>IF(AND('Mapa final'!$H$76="Muy Alta",'Mapa final'!$L$76="Mayor"),CONCATENATE("R",'Mapa final'!$A$76),"")</f>
        <v/>
      </c>
      <c r="AE10" s="364"/>
      <c r="AF10" s="363" t="str">
        <f>IF(AND('Mapa final'!$H$86="Muy Alta",'Mapa final'!$L$86="Mayor"),CONCATENATE("R",'Mapa final'!$A$86),"")</f>
        <v/>
      </c>
      <c r="AG10" s="364"/>
      <c r="AH10" s="369" t="str">
        <f>IF(AND('Mapa final'!$H$66="Muy Alta",'Mapa final'!$L$66="Catastrófico"),CONCATENATE("R",'Mapa final'!$A$66),"")</f>
        <v/>
      </c>
      <c r="AI10" s="364"/>
      <c r="AJ10" s="370" t="str">
        <f>IF(AND('Mapa final'!$H$76="Muy Alta",'Mapa final'!$L$76="Catastrófico"),CONCATENATE("R",'Mapa final'!$A$76),"")</f>
        <v/>
      </c>
      <c r="AK10" s="364"/>
      <c r="AL10" s="370" t="str">
        <f>IF(AND('Mapa final'!$H$86="Muy Alta",'Mapa final'!$L$86="Catastrófico"),CONCATENATE("R",'Mapa final'!$A$86),"")</f>
        <v/>
      </c>
      <c r="AM10" s="377"/>
      <c r="AN10" s="2"/>
      <c r="AO10" s="278"/>
      <c r="AP10" s="266"/>
      <c r="AQ10" s="266"/>
      <c r="AR10" s="266"/>
      <c r="AS10" s="266"/>
      <c r="AT10" s="267"/>
      <c r="AU10" s="2"/>
      <c r="AV10" s="2"/>
      <c r="AW10" s="2"/>
      <c r="AX10" s="2"/>
      <c r="AY10" s="2"/>
      <c r="AZ10" s="2"/>
      <c r="BA10" s="2"/>
      <c r="BB10" s="2"/>
      <c r="BC10" s="2"/>
      <c r="BD10" s="2"/>
      <c r="BE10" s="2"/>
      <c r="BF10" s="2"/>
      <c r="BG10" s="2"/>
      <c r="BH10" s="2"/>
      <c r="BI10" s="2"/>
    </row>
    <row r="11" spans="1:61" ht="14.5" x14ac:dyDescent="0.35">
      <c r="A11" s="2"/>
      <c r="B11" s="405"/>
      <c r="C11" s="266"/>
      <c r="D11" s="267"/>
      <c r="E11" s="278"/>
      <c r="F11" s="266"/>
      <c r="G11" s="266"/>
      <c r="H11" s="266"/>
      <c r="I11" s="266"/>
      <c r="J11" s="368"/>
      <c r="K11" s="366"/>
      <c r="L11" s="365"/>
      <c r="M11" s="366"/>
      <c r="N11" s="365"/>
      <c r="O11" s="366"/>
      <c r="P11" s="368"/>
      <c r="Q11" s="366"/>
      <c r="R11" s="365"/>
      <c r="S11" s="366"/>
      <c r="T11" s="365"/>
      <c r="U11" s="366"/>
      <c r="V11" s="368"/>
      <c r="W11" s="366"/>
      <c r="X11" s="365"/>
      <c r="Y11" s="366"/>
      <c r="Z11" s="365"/>
      <c r="AA11" s="366"/>
      <c r="AB11" s="368"/>
      <c r="AC11" s="366"/>
      <c r="AD11" s="365"/>
      <c r="AE11" s="366"/>
      <c r="AF11" s="365"/>
      <c r="AG11" s="366"/>
      <c r="AH11" s="368"/>
      <c r="AI11" s="366"/>
      <c r="AJ11" s="365"/>
      <c r="AK11" s="366"/>
      <c r="AL11" s="365"/>
      <c r="AM11" s="378"/>
      <c r="AN11" s="2"/>
      <c r="AO11" s="278"/>
      <c r="AP11" s="266"/>
      <c r="AQ11" s="266"/>
      <c r="AR11" s="266"/>
      <c r="AS11" s="266"/>
      <c r="AT11" s="267"/>
      <c r="AU11" s="2"/>
      <c r="AV11" s="2"/>
      <c r="AW11" s="2"/>
      <c r="AX11" s="2"/>
      <c r="AY11" s="2"/>
      <c r="AZ11" s="2"/>
      <c r="BA11" s="2"/>
      <c r="BB11" s="2"/>
      <c r="BC11" s="2"/>
      <c r="BD11" s="2"/>
      <c r="BE11" s="2"/>
      <c r="BF11" s="2"/>
      <c r="BG11" s="2"/>
      <c r="BH11" s="2"/>
      <c r="BI11" s="2"/>
    </row>
    <row r="12" spans="1:61" ht="14.5" x14ac:dyDescent="0.35">
      <c r="A12" s="2"/>
      <c r="B12" s="405"/>
      <c r="C12" s="266"/>
      <c r="D12" s="267"/>
      <c r="E12" s="278"/>
      <c r="F12" s="266"/>
      <c r="G12" s="266"/>
      <c r="H12" s="266"/>
      <c r="I12" s="266"/>
      <c r="J12" s="367" t="str">
        <f>IF(AND('Mapa final'!$A$96="Muy Alta",'Mapa final'!$A$96="Leve"),CONCATENATE("R",'Mapa final'!$A$96),"")</f>
        <v/>
      </c>
      <c r="K12" s="364"/>
      <c r="L12" s="363" t="str">
        <f>IF(AND('Mapa final'!$A$106="Muy Alta",'Mapa final'!$A$106="Leve"),CONCATENATE("R",'Mapa final'!$A$106),"")</f>
        <v/>
      </c>
      <c r="M12" s="364"/>
      <c r="N12" s="363" t="str">
        <f>IF(AND('Mapa final'!$A$116="Muy Alta",'Mapa final'!$A$116="Leve"),CONCATENATE("R",'Mapa final'!$A$116),"")</f>
        <v/>
      </c>
      <c r="O12" s="364"/>
      <c r="P12" s="367" t="str">
        <f>IF(AND('Mapa final'!$A$96="Muy Alta",'Mapa final'!$A$96="Menor"),CONCATENATE("R",'Mapa final'!$A$96),"")</f>
        <v/>
      </c>
      <c r="Q12" s="364"/>
      <c r="R12" s="363" t="str">
        <f>IF(AND('Mapa final'!$A$106="Muy Alta",'Mapa final'!$A$106="Menor"),CONCATENATE("R",'Mapa final'!$A$106),"")</f>
        <v/>
      </c>
      <c r="S12" s="364"/>
      <c r="T12" s="363" t="str">
        <f>IF(AND('Mapa final'!$A$116="Muy Alta",'Mapa final'!$A$116="Menor"),CONCATENATE("R",'Mapa final'!$A$116),"")</f>
        <v/>
      </c>
      <c r="U12" s="364"/>
      <c r="V12" s="367" t="str">
        <f>IF(AND('Mapa final'!$A$96="Muy Alta",'Mapa final'!$A$96="Moderado"),CONCATENATE("R",'Mapa final'!$A$96),"")</f>
        <v/>
      </c>
      <c r="W12" s="364"/>
      <c r="X12" s="363" t="str">
        <f>IF(AND('Mapa final'!$A$106="Muy Alta",'Mapa final'!$A$106="Moderado"),CONCATENATE("R",'Mapa final'!$A$106),"")</f>
        <v/>
      </c>
      <c r="Y12" s="364"/>
      <c r="Z12" s="363" t="str">
        <f>IF(AND('Mapa final'!$A$116="Muy Alta",'Mapa final'!$A$116="Moderado"),CONCATENATE("R",'Mapa final'!$A$116),"")</f>
        <v/>
      </c>
      <c r="AA12" s="364"/>
      <c r="AB12" s="367" t="str">
        <f>IF(AND('Mapa final'!$H$96="Muy Alta",'Mapa final'!$L$96="Mayor"),CONCATENATE("R",'Mapa final'!$A$96),"")</f>
        <v/>
      </c>
      <c r="AC12" s="364"/>
      <c r="AD12" s="363" t="str">
        <f>IF(AND('Mapa final'!$H$106="Muy Alta",'Mapa final'!$L$106="Mayor"),CONCATENATE("R",'Mapa final'!$A$106),"")</f>
        <v/>
      </c>
      <c r="AE12" s="364"/>
      <c r="AF12" s="363" t="str">
        <f>IF(AND('Mapa final'!$H$116="Muy Alta",'Mapa final'!$L$116="Mayor"),CONCATENATE("R",'Mapa final'!$A$116),"")</f>
        <v/>
      </c>
      <c r="AG12" s="364"/>
      <c r="AH12" s="369" t="str">
        <f>IF(AND('Mapa final'!$H$96="Muy Alta",'Mapa final'!$L$96="Catastrófico"),CONCATENATE("R",'Mapa final'!$A$96),"")</f>
        <v/>
      </c>
      <c r="AI12" s="364"/>
      <c r="AJ12" s="370" t="str">
        <f>IF(AND('Mapa final'!$H$106="Muy Alta",'Mapa final'!$L$106="Catastrófico"),CONCATENATE("R",'Mapa final'!$A$106),"")</f>
        <v/>
      </c>
      <c r="AK12" s="364"/>
      <c r="AL12" s="370" t="str">
        <f>IF(AND('Mapa final'!$H$116="Muy Alta",'Mapa final'!$L$116="Catastrófico"),CONCATENATE("R",'Mapa final'!$A$116),"")</f>
        <v/>
      </c>
      <c r="AM12" s="377"/>
      <c r="AN12" s="2"/>
      <c r="AO12" s="278"/>
      <c r="AP12" s="266"/>
      <c r="AQ12" s="266"/>
      <c r="AR12" s="266"/>
      <c r="AS12" s="266"/>
      <c r="AT12" s="267"/>
      <c r="AU12" s="2"/>
      <c r="AV12" s="2"/>
      <c r="AW12" s="2"/>
      <c r="AX12" s="2"/>
      <c r="AY12" s="2"/>
      <c r="AZ12" s="2"/>
      <c r="BA12" s="2"/>
      <c r="BB12" s="2"/>
      <c r="BC12" s="2"/>
      <c r="BD12" s="2"/>
      <c r="BE12" s="2"/>
      <c r="BF12" s="2"/>
      <c r="BG12" s="2"/>
      <c r="BH12" s="2"/>
      <c r="BI12" s="2"/>
    </row>
    <row r="13" spans="1:61" ht="15.75" customHeight="1" x14ac:dyDescent="0.35">
      <c r="A13" s="2"/>
      <c r="B13" s="405"/>
      <c r="C13" s="266"/>
      <c r="D13" s="267"/>
      <c r="E13" s="374"/>
      <c r="F13" s="388"/>
      <c r="G13" s="388"/>
      <c r="H13" s="388"/>
      <c r="I13" s="388"/>
      <c r="J13" s="368"/>
      <c r="K13" s="366"/>
      <c r="L13" s="365"/>
      <c r="M13" s="366"/>
      <c r="N13" s="365"/>
      <c r="O13" s="366"/>
      <c r="P13" s="374"/>
      <c r="Q13" s="375"/>
      <c r="R13" s="376"/>
      <c r="S13" s="375"/>
      <c r="T13" s="376"/>
      <c r="U13" s="375"/>
      <c r="V13" s="368"/>
      <c r="W13" s="366"/>
      <c r="X13" s="365"/>
      <c r="Y13" s="366"/>
      <c r="Z13" s="365"/>
      <c r="AA13" s="366"/>
      <c r="AB13" s="374"/>
      <c r="AC13" s="375"/>
      <c r="AD13" s="376"/>
      <c r="AE13" s="375"/>
      <c r="AF13" s="376"/>
      <c r="AG13" s="375"/>
      <c r="AH13" s="368"/>
      <c r="AI13" s="366"/>
      <c r="AJ13" s="365"/>
      <c r="AK13" s="366"/>
      <c r="AL13" s="365"/>
      <c r="AM13" s="378"/>
      <c r="AN13" s="2"/>
      <c r="AO13" s="391"/>
      <c r="AP13" s="392"/>
      <c r="AQ13" s="392"/>
      <c r="AR13" s="392"/>
      <c r="AS13" s="392"/>
      <c r="AT13" s="393"/>
      <c r="AU13" s="2"/>
      <c r="AV13" s="2"/>
      <c r="AW13" s="2"/>
      <c r="AX13" s="2"/>
      <c r="AY13" s="2"/>
      <c r="AZ13" s="2"/>
      <c r="BA13" s="2"/>
      <c r="BB13" s="2"/>
      <c r="BC13" s="2"/>
      <c r="BD13" s="2"/>
      <c r="BE13" s="2"/>
      <c r="BF13" s="2"/>
      <c r="BG13" s="2"/>
      <c r="BH13" s="2"/>
      <c r="BI13" s="2"/>
    </row>
    <row r="14" spans="1:61" ht="14.5" x14ac:dyDescent="0.35">
      <c r="A14" s="2"/>
      <c r="B14" s="405"/>
      <c r="C14" s="266"/>
      <c r="D14" s="267"/>
      <c r="E14" s="398" t="s">
        <v>366</v>
      </c>
      <c r="F14" s="390"/>
      <c r="G14" s="390"/>
      <c r="H14" s="390"/>
      <c r="I14" s="390"/>
      <c r="J14" s="401" t="str">
        <f>IF(AND('Mapa final'!$H$7="Alta",'Mapa final'!$L$7="Leve"),CONCATENATE("R",'Mapa final'!$A$7),"")</f>
        <v/>
      </c>
      <c r="K14" s="372"/>
      <c r="L14" s="379" t="str">
        <f>IF(AND('Mapa final'!$H$17="Alta",'Mapa final'!$L$17="Leve"),CONCATENATE("R",'Mapa final'!$A$17),"")</f>
        <v/>
      </c>
      <c r="M14" s="372"/>
      <c r="N14" s="379" t="str">
        <f>IF(AND('Mapa final'!$H$26="Alta",'Mapa final'!$L$26="Leve"),CONCATENATE("R",'Mapa final'!$A$26),"")</f>
        <v/>
      </c>
      <c r="O14" s="380"/>
      <c r="P14" s="381" t="str">
        <f>IF(AND('Mapa final'!$H$7="Alta",'Mapa final'!$L$7="Menor"),CONCATENATE("R",'Mapa final'!$A$7),"")</f>
        <v/>
      </c>
      <c r="Q14" s="364"/>
      <c r="R14" s="381" t="str">
        <f>IF(AND('Mapa final'!$H$17="Alta",'Mapa final'!$L$17="Menor"),CONCATENATE("R",'Mapa final'!$A$17),"")</f>
        <v/>
      </c>
      <c r="S14" s="364"/>
      <c r="T14" s="381" t="str">
        <f>IF(AND('Mapa final'!$H$26="Alta",'Mapa final'!$L$26="Menor"),CONCATENATE("R",'Mapa final'!$A$26),"")</f>
        <v/>
      </c>
      <c r="U14" s="364"/>
      <c r="V14" s="371" t="str">
        <f>IF(AND('Mapa final'!$H$7="Alta",'Mapa final'!$L$7="Moderado"),CONCATENATE("R",'Mapa final'!$A$7),"")</f>
        <v/>
      </c>
      <c r="W14" s="372"/>
      <c r="X14" s="373" t="str">
        <f>IF(AND('Mapa final'!$H$17="Alta",'Mapa final'!$L$17="Moderado"),CONCATENATE("R",'Mapa final'!$A$17),"")</f>
        <v/>
      </c>
      <c r="Y14" s="372"/>
      <c r="Z14" s="373" t="str">
        <f>IF(AND('Mapa final'!$H$26="Alta",'Mapa final'!$L$26="Moderado"),CONCATENATE("R",'Mapa final'!$A$26),"")</f>
        <v/>
      </c>
      <c r="AA14" s="380"/>
      <c r="AB14" s="363" t="str">
        <f>IF(AND('Mapa final'!$H$7="Alta",'Mapa final'!$L$7="Mayor"),CONCATENATE("R",'Mapa final'!$A$7),"")</f>
        <v/>
      </c>
      <c r="AC14" s="364"/>
      <c r="AD14" s="363" t="str">
        <f>IF(AND('Mapa final'!$H$17="Alta",'Mapa final'!$L$17="Mayor"),CONCATENATE("R",'Mapa final'!$A$17),"")</f>
        <v/>
      </c>
      <c r="AE14" s="364"/>
      <c r="AF14" s="363" t="str">
        <f>IF(AND('Mapa final'!$H$26="Alta",'Mapa final'!$L$26="Mayor"),CONCATENATE("R",'Mapa final'!$A$26),"")</f>
        <v/>
      </c>
      <c r="AG14" s="364"/>
      <c r="AH14" s="382" t="str">
        <f>IF(AND('Mapa final'!$H$7="Alta",'Mapa final'!$L$7="Catastrófico"),CONCATENATE("R",'Mapa final'!$A$7),"")</f>
        <v/>
      </c>
      <c r="AI14" s="372"/>
      <c r="AJ14" s="383" t="str">
        <f>IF(AND('Mapa final'!$H$17="Alta",'Mapa final'!$L$17="Catastrófico"),CONCATENATE("R",'Mapa final'!$A$17),"")</f>
        <v/>
      </c>
      <c r="AK14" s="372"/>
      <c r="AL14" s="383" t="str">
        <f>IF(AND('Mapa final'!$H$26="Alta",'Mapa final'!$L$26="Catastrófico"),CONCATENATE("R",'Mapa final'!$A$26),"")</f>
        <v/>
      </c>
      <c r="AM14" s="380"/>
      <c r="AN14" s="2"/>
      <c r="AO14" s="394" t="s">
        <v>367</v>
      </c>
      <c r="AP14" s="386"/>
      <c r="AQ14" s="386"/>
      <c r="AR14" s="386"/>
      <c r="AS14" s="386"/>
      <c r="AT14" s="387"/>
      <c r="AU14" s="2"/>
      <c r="AV14" s="2"/>
      <c r="AW14" s="2"/>
      <c r="AX14" s="2"/>
      <c r="AY14" s="2"/>
      <c r="AZ14" s="2"/>
      <c r="BA14" s="2"/>
      <c r="BB14" s="2"/>
      <c r="BC14" s="2"/>
      <c r="BD14" s="2"/>
      <c r="BE14" s="2"/>
      <c r="BF14" s="2"/>
      <c r="BG14" s="2"/>
      <c r="BH14" s="2"/>
      <c r="BI14" s="2"/>
    </row>
    <row r="15" spans="1:61" ht="14.5" x14ac:dyDescent="0.35">
      <c r="A15" s="2"/>
      <c r="B15" s="405"/>
      <c r="C15" s="266"/>
      <c r="D15" s="267"/>
      <c r="E15" s="278"/>
      <c r="F15" s="266"/>
      <c r="G15" s="266"/>
      <c r="H15" s="266"/>
      <c r="I15" s="266"/>
      <c r="J15" s="368"/>
      <c r="K15" s="366"/>
      <c r="L15" s="365"/>
      <c r="M15" s="366"/>
      <c r="N15" s="365"/>
      <c r="O15" s="378"/>
      <c r="P15" s="365"/>
      <c r="Q15" s="366"/>
      <c r="R15" s="365"/>
      <c r="S15" s="366"/>
      <c r="T15" s="365"/>
      <c r="U15" s="366"/>
      <c r="V15" s="368"/>
      <c r="W15" s="366"/>
      <c r="X15" s="365"/>
      <c r="Y15" s="366"/>
      <c r="Z15" s="365"/>
      <c r="AA15" s="378"/>
      <c r="AB15" s="365"/>
      <c r="AC15" s="366"/>
      <c r="AD15" s="365"/>
      <c r="AE15" s="366"/>
      <c r="AF15" s="365"/>
      <c r="AG15" s="366"/>
      <c r="AH15" s="368"/>
      <c r="AI15" s="366"/>
      <c r="AJ15" s="365"/>
      <c r="AK15" s="366"/>
      <c r="AL15" s="365"/>
      <c r="AM15" s="378"/>
      <c r="AN15" s="2"/>
      <c r="AO15" s="278"/>
      <c r="AP15" s="266"/>
      <c r="AQ15" s="266"/>
      <c r="AR15" s="266"/>
      <c r="AS15" s="266"/>
      <c r="AT15" s="267"/>
      <c r="AU15" s="2"/>
      <c r="AV15" s="2"/>
      <c r="AW15" s="2"/>
      <c r="AX15" s="2"/>
      <c r="AY15" s="2"/>
      <c r="AZ15" s="2"/>
      <c r="BA15" s="2"/>
      <c r="BB15" s="2"/>
      <c r="BC15" s="2"/>
      <c r="BD15" s="2"/>
      <c r="BE15" s="2"/>
      <c r="BF15" s="2"/>
      <c r="BG15" s="2"/>
      <c r="BH15" s="2"/>
      <c r="BI15" s="2"/>
    </row>
    <row r="16" spans="1:61" ht="14.5" x14ac:dyDescent="0.35">
      <c r="A16" s="2"/>
      <c r="B16" s="405"/>
      <c r="C16" s="266"/>
      <c r="D16" s="267"/>
      <c r="E16" s="278"/>
      <c r="F16" s="266"/>
      <c r="G16" s="266"/>
      <c r="H16" s="266"/>
      <c r="I16" s="266"/>
      <c r="J16" s="397" t="str">
        <f>IF(AND('Mapa final'!$H$36="Alta",'Mapa final'!$L$36="Leve"),CONCATENATE("R",'Mapa final'!$A$36),"")</f>
        <v/>
      </c>
      <c r="K16" s="364"/>
      <c r="L16" s="381" t="str">
        <f>IF(AND('Mapa final'!$H$46="Alta",'Mapa final'!$L$46="Leve"),CONCATENATE("R",'Mapa final'!$A$46),"")</f>
        <v/>
      </c>
      <c r="M16" s="364"/>
      <c r="N16" s="381" t="str">
        <f>IF(AND('Mapa final'!$H$56="Alta",'Mapa final'!$L$56="Leve"),CONCATENATE("R",'Mapa final'!$A$56),"")</f>
        <v/>
      </c>
      <c r="O16" s="377"/>
      <c r="P16" s="381" t="str">
        <f>IF(AND('Mapa final'!$H$36="Alta",'Mapa final'!$L$36="Menor"),CONCATENATE("R",'Mapa final'!$A$36),"")</f>
        <v/>
      </c>
      <c r="Q16" s="364"/>
      <c r="R16" s="381" t="str">
        <f>IF(AND('Mapa final'!$H$46="Alta",'Mapa final'!$L$46="Menor"),CONCATENATE("R",'Mapa final'!$A$46),"")</f>
        <v/>
      </c>
      <c r="S16" s="364"/>
      <c r="T16" s="381" t="str">
        <f>IF(AND('Mapa final'!$H$56="Alta",'Mapa final'!$L$56="Menor"),CONCATENATE("R",'Mapa final'!$A$56),"")</f>
        <v/>
      </c>
      <c r="U16" s="364"/>
      <c r="V16" s="367" t="str">
        <f>IF(AND('Mapa final'!$H$36="Alta",'Mapa final'!$L$36="Moderado"),CONCATENATE("R",'Mapa final'!$A$36),"")</f>
        <v/>
      </c>
      <c r="W16" s="364"/>
      <c r="X16" s="363" t="str">
        <f>IF(AND('Mapa final'!$H$46="Alta",'Mapa final'!$L$46="Moderado"),CONCATENATE("R",'Mapa final'!$A$46),"")</f>
        <v/>
      </c>
      <c r="Y16" s="364"/>
      <c r="Z16" s="363" t="str">
        <f>IF(AND('Mapa final'!$H$56="Alta",'Mapa final'!$L$56="Moderado"),CONCATENATE("R",'Mapa final'!$A$56),"")</f>
        <v/>
      </c>
      <c r="AA16" s="377"/>
      <c r="AB16" s="363" t="str">
        <f>IF(AND('Mapa final'!$H$36="Alta",'Mapa final'!$L$36="Mayor"),CONCATENATE("R",'Mapa final'!$A$36),"")</f>
        <v/>
      </c>
      <c r="AC16" s="364"/>
      <c r="AD16" s="363" t="str">
        <f>IF(AND('Mapa final'!$H$46="Alta",'Mapa final'!$L$46="Mayor"),CONCATENATE("R",'Mapa final'!$A$46),"")</f>
        <v/>
      </c>
      <c r="AE16" s="364"/>
      <c r="AF16" s="363" t="str">
        <f>IF(AND('Mapa final'!$H$56="Alta",'Mapa final'!$L$56="Mayor"),CONCATENATE("R",'Mapa final'!$A$56),"")</f>
        <v/>
      </c>
      <c r="AG16" s="364"/>
      <c r="AH16" s="369" t="str">
        <f>IF(AND('Mapa final'!$H$36="Alta",'Mapa final'!$L$36="Catastrófico"),CONCATENATE("R",'Mapa final'!$A$36),"")</f>
        <v/>
      </c>
      <c r="AI16" s="364"/>
      <c r="AJ16" s="370" t="str">
        <f>IF(AND('Mapa final'!$H$46="Alta",'Mapa final'!$L$46="Catastrófico"),CONCATENATE("R",'Mapa final'!$A$46),"")</f>
        <v/>
      </c>
      <c r="AK16" s="364"/>
      <c r="AL16" s="370" t="str">
        <f>IF(AND('Mapa final'!$H$56="Alta",'Mapa final'!$L$56="Catastrófico"),CONCATENATE("R",'Mapa final'!$A$56),"")</f>
        <v/>
      </c>
      <c r="AM16" s="377"/>
      <c r="AN16" s="2"/>
      <c r="AO16" s="278"/>
      <c r="AP16" s="266"/>
      <c r="AQ16" s="266"/>
      <c r="AR16" s="266"/>
      <c r="AS16" s="266"/>
      <c r="AT16" s="267"/>
      <c r="AU16" s="2"/>
      <c r="AV16" s="2"/>
      <c r="AW16" s="2"/>
      <c r="AX16" s="2"/>
      <c r="AY16" s="2"/>
      <c r="AZ16" s="2"/>
      <c r="BA16" s="2"/>
      <c r="BB16" s="2"/>
      <c r="BC16" s="2"/>
      <c r="BD16" s="2"/>
      <c r="BE16" s="2"/>
      <c r="BF16" s="2"/>
      <c r="BG16" s="2"/>
      <c r="BH16" s="2"/>
      <c r="BI16" s="2"/>
    </row>
    <row r="17" spans="1:61" ht="14.5" x14ac:dyDescent="0.35">
      <c r="A17" s="2"/>
      <c r="B17" s="405"/>
      <c r="C17" s="266"/>
      <c r="D17" s="267"/>
      <c r="E17" s="278"/>
      <c r="F17" s="266"/>
      <c r="G17" s="266"/>
      <c r="H17" s="266"/>
      <c r="I17" s="266"/>
      <c r="J17" s="368"/>
      <c r="K17" s="366"/>
      <c r="L17" s="365"/>
      <c r="M17" s="366"/>
      <c r="N17" s="365"/>
      <c r="O17" s="378"/>
      <c r="P17" s="365"/>
      <c r="Q17" s="366"/>
      <c r="R17" s="365"/>
      <c r="S17" s="366"/>
      <c r="T17" s="365"/>
      <c r="U17" s="366"/>
      <c r="V17" s="368"/>
      <c r="W17" s="366"/>
      <c r="X17" s="365"/>
      <c r="Y17" s="366"/>
      <c r="Z17" s="365"/>
      <c r="AA17" s="378"/>
      <c r="AB17" s="365"/>
      <c r="AC17" s="366"/>
      <c r="AD17" s="365"/>
      <c r="AE17" s="366"/>
      <c r="AF17" s="365"/>
      <c r="AG17" s="366"/>
      <c r="AH17" s="368"/>
      <c r="AI17" s="366"/>
      <c r="AJ17" s="365"/>
      <c r="AK17" s="366"/>
      <c r="AL17" s="365"/>
      <c r="AM17" s="378"/>
      <c r="AN17" s="2"/>
      <c r="AO17" s="278"/>
      <c r="AP17" s="266"/>
      <c r="AQ17" s="266"/>
      <c r="AR17" s="266"/>
      <c r="AS17" s="266"/>
      <c r="AT17" s="267"/>
      <c r="AU17" s="2"/>
      <c r="AV17" s="2"/>
      <c r="AW17" s="2"/>
      <c r="AX17" s="2"/>
      <c r="AY17" s="2"/>
      <c r="AZ17" s="2"/>
      <c r="BA17" s="2"/>
      <c r="BB17" s="2"/>
      <c r="BC17" s="2"/>
      <c r="BD17" s="2"/>
      <c r="BE17" s="2"/>
      <c r="BF17" s="2"/>
      <c r="BG17" s="2"/>
      <c r="BH17" s="2"/>
      <c r="BI17" s="2"/>
    </row>
    <row r="18" spans="1:61" ht="14.5" x14ac:dyDescent="0.35">
      <c r="A18" s="2"/>
      <c r="B18" s="405"/>
      <c r="C18" s="266"/>
      <c r="D18" s="267"/>
      <c r="E18" s="278"/>
      <c r="F18" s="266"/>
      <c r="G18" s="266"/>
      <c r="H18" s="266"/>
      <c r="I18" s="266"/>
      <c r="J18" s="397" t="str">
        <f>IF(AND('Mapa final'!$H$66="Alta",'Mapa final'!$L$66="Leve"),CONCATENATE("R",'Mapa final'!$A$66),"")</f>
        <v/>
      </c>
      <c r="K18" s="364"/>
      <c r="L18" s="381" t="str">
        <f>IF(AND('Mapa final'!$H$76="Alta",'Mapa final'!$L$76="Leve"),CONCATENATE("R",'Mapa final'!$A$76),"")</f>
        <v/>
      </c>
      <c r="M18" s="364"/>
      <c r="N18" s="381" t="str">
        <f>IF(AND('Mapa final'!$H$86="Alta",'Mapa final'!$L$86="Leve"),CONCATENATE("R",'Mapa final'!$A$86),"")</f>
        <v/>
      </c>
      <c r="O18" s="377"/>
      <c r="P18" s="381" t="str">
        <f>IF(AND('Mapa final'!$H$66="Alta",'Mapa final'!$L$66="Menor"),CONCATENATE("R",'Mapa final'!$A$66),"")</f>
        <v/>
      </c>
      <c r="Q18" s="364"/>
      <c r="R18" s="381" t="str">
        <f>IF(AND('Mapa final'!$H$76="Alta",'Mapa final'!$L$76="Menor"),CONCATENATE("R",'Mapa final'!$A$76),"")</f>
        <v/>
      </c>
      <c r="S18" s="364"/>
      <c r="T18" s="381" t="str">
        <f>IF(AND('Mapa final'!$H$86="Alta",'Mapa final'!$L$86="Menor"),CONCATENATE("R",'Mapa final'!$A$86),"")</f>
        <v/>
      </c>
      <c r="U18" s="364"/>
      <c r="V18" s="367" t="str">
        <f>IF(AND('Mapa final'!$H$66="Alta",'Mapa final'!$L$66="Moderado"),CONCATENATE("R",'Mapa final'!$A$66),"")</f>
        <v/>
      </c>
      <c r="W18" s="364"/>
      <c r="X18" s="363" t="str">
        <f>IF(AND('Mapa final'!$H$76="Alta",'Mapa final'!$L$76="Moderado"),CONCATENATE("R",'Mapa final'!$A$76),"")</f>
        <v/>
      </c>
      <c r="Y18" s="364"/>
      <c r="Z18" s="363" t="str">
        <f>IF(AND('Mapa final'!$H$86="Alta",'Mapa final'!$L$86="Moderado"),CONCATENATE("R",'Mapa final'!$A$86),"")</f>
        <v/>
      </c>
      <c r="AA18" s="377"/>
      <c r="AB18" s="363" t="str">
        <f>IF(AND('Mapa final'!$H$66="Alta",'Mapa final'!$L$66="Mayor"),CONCATENATE("R",'Mapa final'!$A$66),"")</f>
        <v/>
      </c>
      <c r="AC18" s="364"/>
      <c r="AD18" s="363" t="str">
        <f>IF(AND('Mapa final'!$H$76="Alta",'Mapa final'!$L$76="Mayor"),CONCATENATE("R",'Mapa final'!$A$76),"")</f>
        <v/>
      </c>
      <c r="AE18" s="364"/>
      <c r="AF18" s="363" t="str">
        <f>IF(AND('Mapa final'!$H$86="Alta",'Mapa final'!$L$86="Mayor"),CONCATENATE("R",'Mapa final'!$A$86),"")</f>
        <v/>
      </c>
      <c r="AG18" s="364"/>
      <c r="AH18" s="369" t="str">
        <f>IF(AND('Mapa final'!$H$66="Alta",'Mapa final'!$L$66="Catastrófico"),CONCATENATE("R",'Mapa final'!$A$66),"")</f>
        <v/>
      </c>
      <c r="AI18" s="364"/>
      <c r="AJ18" s="370" t="str">
        <f>IF(AND('Mapa final'!$H$76="Alta",'Mapa final'!$L$76="Catastrófico"),CONCATENATE("R",'Mapa final'!$A$76),"")</f>
        <v/>
      </c>
      <c r="AK18" s="364"/>
      <c r="AL18" s="370" t="str">
        <f>IF(AND('Mapa final'!$H$86="Alta",'Mapa final'!$L$86="Catastrófico"),CONCATENATE("R",'Mapa final'!$A$86),"")</f>
        <v/>
      </c>
      <c r="AM18" s="377"/>
      <c r="AN18" s="2"/>
      <c r="AO18" s="278"/>
      <c r="AP18" s="266"/>
      <c r="AQ18" s="266"/>
      <c r="AR18" s="266"/>
      <c r="AS18" s="266"/>
      <c r="AT18" s="267"/>
      <c r="AU18" s="2"/>
      <c r="AV18" s="2"/>
      <c r="AW18" s="2"/>
      <c r="AX18" s="2"/>
      <c r="AY18" s="2"/>
      <c r="AZ18" s="2"/>
      <c r="BA18" s="2"/>
      <c r="BB18" s="2"/>
      <c r="BC18" s="2"/>
      <c r="BD18" s="2"/>
      <c r="BE18" s="2"/>
      <c r="BF18" s="2"/>
      <c r="BG18" s="2"/>
      <c r="BH18" s="2"/>
      <c r="BI18" s="2"/>
    </row>
    <row r="19" spans="1:61" ht="14.5" x14ac:dyDescent="0.35">
      <c r="A19" s="2"/>
      <c r="B19" s="405"/>
      <c r="C19" s="266"/>
      <c r="D19" s="267"/>
      <c r="E19" s="278"/>
      <c r="F19" s="266"/>
      <c r="G19" s="266"/>
      <c r="H19" s="266"/>
      <c r="I19" s="266"/>
      <c r="J19" s="368"/>
      <c r="K19" s="366"/>
      <c r="L19" s="365"/>
      <c r="M19" s="366"/>
      <c r="N19" s="365"/>
      <c r="O19" s="378"/>
      <c r="P19" s="365"/>
      <c r="Q19" s="366"/>
      <c r="R19" s="365"/>
      <c r="S19" s="366"/>
      <c r="T19" s="365"/>
      <c r="U19" s="366"/>
      <c r="V19" s="368"/>
      <c r="W19" s="366"/>
      <c r="X19" s="365"/>
      <c r="Y19" s="366"/>
      <c r="Z19" s="365"/>
      <c r="AA19" s="378"/>
      <c r="AB19" s="365"/>
      <c r="AC19" s="366"/>
      <c r="AD19" s="365"/>
      <c r="AE19" s="366"/>
      <c r="AF19" s="365"/>
      <c r="AG19" s="366"/>
      <c r="AH19" s="368"/>
      <c r="AI19" s="366"/>
      <c r="AJ19" s="365"/>
      <c r="AK19" s="366"/>
      <c r="AL19" s="365"/>
      <c r="AM19" s="378"/>
      <c r="AN19" s="2"/>
      <c r="AO19" s="278"/>
      <c r="AP19" s="266"/>
      <c r="AQ19" s="266"/>
      <c r="AR19" s="266"/>
      <c r="AS19" s="266"/>
      <c r="AT19" s="267"/>
      <c r="AU19" s="2"/>
      <c r="AV19" s="2"/>
      <c r="AW19" s="2"/>
      <c r="AX19" s="2"/>
      <c r="AY19" s="2"/>
      <c r="AZ19" s="2"/>
      <c r="BA19" s="2"/>
      <c r="BB19" s="2"/>
      <c r="BC19" s="2"/>
      <c r="BD19" s="2"/>
      <c r="BE19" s="2"/>
      <c r="BF19" s="2"/>
      <c r="BG19" s="2"/>
      <c r="BH19" s="2"/>
      <c r="BI19" s="2"/>
    </row>
    <row r="20" spans="1:61" ht="14.5" x14ac:dyDescent="0.35">
      <c r="A20" s="2"/>
      <c r="B20" s="405"/>
      <c r="C20" s="266"/>
      <c r="D20" s="267"/>
      <c r="E20" s="278"/>
      <c r="F20" s="266"/>
      <c r="G20" s="266"/>
      <c r="H20" s="266"/>
      <c r="I20" s="266"/>
      <c r="J20" s="397" t="str">
        <f>IF(AND('Mapa final'!$H$96="Alta",'Mapa final'!$L$96="Leve"),CONCATENATE("R",'Mapa final'!$A$96),"")</f>
        <v/>
      </c>
      <c r="K20" s="364"/>
      <c r="L20" s="381" t="str">
        <f>IF(AND('Mapa final'!$H$106="Alta",'Mapa final'!$L$106="Leve"),CONCATENATE("R",'Mapa final'!$A$106),"")</f>
        <v/>
      </c>
      <c r="M20" s="364"/>
      <c r="N20" s="381" t="str">
        <f>IF(AND('Mapa final'!$H$116="Alta",'Mapa final'!$L$116="Leve"),CONCATENATE("R",'Mapa final'!$A$116),"")</f>
        <v/>
      </c>
      <c r="O20" s="377"/>
      <c r="P20" s="381" t="str">
        <f>IF(AND('Mapa final'!$H$96="Alta",'Mapa final'!$L$96="Menor"),CONCATENATE("R",'Mapa final'!$A$96),"")</f>
        <v/>
      </c>
      <c r="Q20" s="364"/>
      <c r="R20" s="381" t="str">
        <f>IF(AND('Mapa final'!$H$106="Alta",'Mapa final'!$L$106="Menor"),CONCATENATE("R",'Mapa final'!$A$106),"")</f>
        <v/>
      </c>
      <c r="S20" s="364"/>
      <c r="T20" s="381" t="str">
        <f>IF(AND('Mapa final'!$H$116="Alta",'Mapa final'!$L$116="Menor"),CONCATENATE("R",'Mapa final'!$A$116),"")</f>
        <v/>
      </c>
      <c r="U20" s="364"/>
      <c r="V20" s="367" t="str">
        <f>IF(AND('Mapa final'!$H$96="Alta",'Mapa final'!$L$96="Moderado"),CONCATENATE("R",'Mapa final'!$A$96),"")</f>
        <v/>
      </c>
      <c r="W20" s="364"/>
      <c r="X20" s="363" t="str">
        <f>IF(AND('Mapa final'!$H$106="Alta",'Mapa final'!$L$106="Moderado"),CONCATENATE("R",'Mapa final'!$A$106),"")</f>
        <v/>
      </c>
      <c r="Y20" s="364"/>
      <c r="Z20" s="363" t="str">
        <f>IF(AND('Mapa final'!$H$116="Alta",'Mapa final'!$L$116="Moderado"),CONCATENATE("R",'Mapa final'!$A$116),"")</f>
        <v/>
      </c>
      <c r="AA20" s="377"/>
      <c r="AB20" s="363" t="str">
        <f>IF(AND('Mapa final'!$H$96="Alta",'Mapa final'!$L$96="Mayor"),CONCATENATE("R",'Mapa final'!$A$96),"")</f>
        <v/>
      </c>
      <c r="AC20" s="364"/>
      <c r="AD20" s="363" t="str">
        <f>IF(AND('Mapa final'!$H$106="Alta",'Mapa final'!$L$106="Mayor"),CONCATENATE("R",'Mapa final'!$A$106),"")</f>
        <v/>
      </c>
      <c r="AE20" s="364"/>
      <c r="AF20" s="363" t="str">
        <f>IF(AND('Mapa final'!$H$116="Alta",'Mapa final'!$L$116="Mayor"),CONCATENATE("R",'Mapa final'!$A$116),"")</f>
        <v/>
      </c>
      <c r="AG20" s="364"/>
      <c r="AH20" s="369" t="str">
        <f>IF(AND('Mapa final'!$H$96="Alta",'Mapa final'!$L$96="Catastrófico"),CONCATENATE("R",'Mapa final'!$A$96),"")</f>
        <v/>
      </c>
      <c r="AI20" s="364"/>
      <c r="AJ20" s="370" t="str">
        <f>IF(AND('Mapa final'!$H$106="Alta",'Mapa final'!$L$106="Catastrófico"),CONCATENATE("R",'Mapa final'!$A$106),"")</f>
        <v/>
      </c>
      <c r="AK20" s="364"/>
      <c r="AL20" s="370" t="str">
        <f>IF(AND('Mapa final'!$H$116="Alta",'Mapa final'!$L$116="Catastrófico"),CONCATENATE("R",'Mapa final'!$A$116),"")</f>
        <v/>
      </c>
      <c r="AM20" s="377"/>
      <c r="AN20" s="2"/>
      <c r="AO20" s="278"/>
      <c r="AP20" s="266"/>
      <c r="AQ20" s="266"/>
      <c r="AR20" s="266"/>
      <c r="AS20" s="266"/>
      <c r="AT20" s="267"/>
      <c r="AU20" s="2"/>
      <c r="AV20" s="2"/>
      <c r="AW20" s="2"/>
      <c r="AX20" s="2"/>
      <c r="AY20" s="2"/>
      <c r="AZ20" s="2"/>
      <c r="BA20" s="2"/>
      <c r="BB20" s="2"/>
      <c r="BC20" s="2"/>
      <c r="BD20" s="2"/>
      <c r="BE20" s="2"/>
      <c r="BF20" s="2"/>
      <c r="BG20" s="2"/>
      <c r="BH20" s="2"/>
      <c r="BI20" s="2"/>
    </row>
    <row r="21" spans="1:61" ht="15.75" customHeight="1" x14ac:dyDescent="0.35">
      <c r="A21" s="2"/>
      <c r="B21" s="405"/>
      <c r="C21" s="266"/>
      <c r="D21" s="267"/>
      <c r="E21" s="374"/>
      <c r="F21" s="388"/>
      <c r="G21" s="388"/>
      <c r="H21" s="388"/>
      <c r="I21" s="388"/>
      <c r="J21" s="374"/>
      <c r="K21" s="375"/>
      <c r="L21" s="376"/>
      <c r="M21" s="375"/>
      <c r="N21" s="376"/>
      <c r="O21" s="384"/>
      <c r="P21" s="365"/>
      <c r="Q21" s="366"/>
      <c r="R21" s="365"/>
      <c r="S21" s="366"/>
      <c r="T21" s="365"/>
      <c r="U21" s="366"/>
      <c r="V21" s="368"/>
      <c r="W21" s="366"/>
      <c r="X21" s="365"/>
      <c r="Y21" s="366"/>
      <c r="Z21" s="365"/>
      <c r="AA21" s="378"/>
      <c r="AB21" s="365"/>
      <c r="AC21" s="366"/>
      <c r="AD21" s="365"/>
      <c r="AE21" s="366"/>
      <c r="AF21" s="365"/>
      <c r="AG21" s="366"/>
      <c r="AH21" s="368"/>
      <c r="AI21" s="366"/>
      <c r="AJ21" s="365"/>
      <c r="AK21" s="366"/>
      <c r="AL21" s="365"/>
      <c r="AM21" s="378"/>
      <c r="AN21" s="2"/>
      <c r="AO21" s="391"/>
      <c r="AP21" s="392"/>
      <c r="AQ21" s="392"/>
      <c r="AR21" s="392"/>
      <c r="AS21" s="392"/>
      <c r="AT21" s="393"/>
      <c r="AU21" s="2"/>
      <c r="AV21" s="2"/>
      <c r="AW21" s="2"/>
      <c r="AX21" s="2"/>
      <c r="AY21" s="2"/>
      <c r="AZ21" s="2"/>
      <c r="BA21" s="2"/>
      <c r="BB21" s="2"/>
      <c r="BC21" s="2"/>
      <c r="BD21" s="2"/>
      <c r="BE21" s="2"/>
      <c r="BF21" s="2"/>
      <c r="BG21" s="2"/>
      <c r="BH21" s="2"/>
      <c r="BI21" s="2"/>
    </row>
    <row r="22" spans="1:61" ht="15.75" customHeight="1" x14ac:dyDescent="0.35">
      <c r="A22" s="2"/>
      <c r="B22" s="405"/>
      <c r="C22" s="266"/>
      <c r="D22" s="267"/>
      <c r="E22" s="398" t="s">
        <v>368</v>
      </c>
      <c r="F22" s="390"/>
      <c r="G22" s="390"/>
      <c r="H22" s="390"/>
      <c r="I22" s="390"/>
      <c r="J22" s="397" t="str">
        <f>IF(AND('Mapa final'!$H$7="Media",'Mapa final'!$L$7="Leve"),CONCATENATE("R",'Mapa final'!$A$7),"")</f>
        <v/>
      </c>
      <c r="K22" s="364"/>
      <c r="L22" s="381" t="str">
        <f>IF(AND('Mapa final'!$H$17="Media",'Mapa final'!$L$17="Leve"),CONCATENATE("R",'Mapa final'!$A$17),"")</f>
        <v/>
      </c>
      <c r="M22" s="364"/>
      <c r="N22" s="381" t="str">
        <f>IF(AND('Mapa final'!$H$26="Media",'Mapa final'!$L$26="Leve"),CONCATENATE("R",'Mapa final'!$A$26),"")</f>
        <v/>
      </c>
      <c r="O22" s="364"/>
      <c r="P22" s="401" t="str">
        <f>IF(AND('Mapa final'!$H$7="Media",'Mapa final'!$L$7="Menor"),CONCATENATE("R",'Mapa final'!$A$7),"")</f>
        <v/>
      </c>
      <c r="Q22" s="372"/>
      <c r="R22" s="379" t="str">
        <f>IF(AND('Mapa final'!$H$17="Media",'Mapa final'!$L$17="Menor"),CONCATENATE("R",'Mapa final'!$A$17),"")</f>
        <v/>
      </c>
      <c r="S22" s="372"/>
      <c r="T22" s="379" t="str">
        <f>IF(AND('Mapa final'!$H$26="Media",'Mapa final'!$L$26="Menor"),CONCATENATE("R",'Mapa final'!$A$26),"")</f>
        <v/>
      </c>
      <c r="U22" s="372"/>
      <c r="V22" s="401" t="str">
        <f>IF(AND('Mapa final'!$H$7="Media",'Mapa final'!$L$7="Moderado"),CONCATENATE("R",'Mapa final'!$A$7),"")</f>
        <v>R1</v>
      </c>
      <c r="W22" s="372"/>
      <c r="X22" s="379" t="str">
        <f>IF(AND('Mapa final'!$H$17="Media",'Mapa final'!$L$17="Moderado"),CONCATENATE("R",'Mapa final'!$A$17),"")</f>
        <v/>
      </c>
      <c r="Y22" s="372"/>
      <c r="Z22" s="379" t="str">
        <f>IF(AND('Mapa final'!$H$26="Media",'Mapa final'!$L$26="Moderado"),CONCATENATE("R",'Mapa final'!$A$26),"")</f>
        <v/>
      </c>
      <c r="AA22" s="372"/>
      <c r="AB22" s="371" t="str">
        <f>IF(AND('Mapa final'!$H$7="Media",'Mapa final'!$L$7="Mayor"),CONCATENATE("R",'Mapa final'!$A$7),"")</f>
        <v/>
      </c>
      <c r="AC22" s="372"/>
      <c r="AD22" s="373" t="str">
        <f>IF(AND('Mapa final'!$H$17="Media",'Mapa final'!$L$17="Mayor"),CONCATENATE("R",'Mapa final'!$A$17),"")</f>
        <v/>
      </c>
      <c r="AE22" s="372"/>
      <c r="AF22" s="373" t="str">
        <f>IF(AND('Mapa final'!$H$26="Media",'Mapa final'!$L$26="Mayor"),CONCATENATE("R",'Mapa final'!$A$26),"")</f>
        <v/>
      </c>
      <c r="AG22" s="372"/>
      <c r="AH22" s="382" t="str">
        <f>IF(AND('Mapa final'!$H$7="Media",'Mapa final'!$L$7="Catastrófico"),CONCATENATE("R",'Mapa final'!$A$7),"")</f>
        <v/>
      </c>
      <c r="AI22" s="372"/>
      <c r="AJ22" s="383" t="str">
        <f>IF(AND('Mapa final'!$H$17="Media",'Mapa final'!$L$17="Catastrófico"),CONCATENATE("R",'Mapa final'!$A$17),"")</f>
        <v/>
      </c>
      <c r="AK22" s="372"/>
      <c r="AL22" s="383" t="str">
        <f>IF(AND('Mapa final'!$H$26="Media",'Mapa final'!$L$26="Catastrófico"),CONCATENATE("R",'Mapa final'!$A$26),"")</f>
        <v>R3</v>
      </c>
      <c r="AM22" s="380"/>
      <c r="AN22" s="2"/>
      <c r="AO22" s="395" t="s">
        <v>369</v>
      </c>
      <c r="AP22" s="386"/>
      <c r="AQ22" s="386"/>
      <c r="AR22" s="386"/>
      <c r="AS22" s="386"/>
      <c r="AT22" s="387"/>
      <c r="AU22" s="2"/>
      <c r="AV22" s="2"/>
      <c r="AW22" s="2"/>
      <c r="AX22" s="2"/>
      <c r="AY22" s="2"/>
      <c r="AZ22" s="2"/>
      <c r="BA22" s="2"/>
      <c r="BB22" s="2"/>
      <c r="BC22" s="2"/>
      <c r="BD22" s="2"/>
      <c r="BE22" s="2"/>
      <c r="BF22" s="2"/>
      <c r="BG22" s="2"/>
      <c r="BH22" s="2"/>
      <c r="BI22" s="2"/>
    </row>
    <row r="23" spans="1:61" ht="15.75" customHeight="1" x14ac:dyDescent="0.35">
      <c r="A23" s="2"/>
      <c r="B23" s="405"/>
      <c r="C23" s="266"/>
      <c r="D23" s="267"/>
      <c r="E23" s="278"/>
      <c r="F23" s="266"/>
      <c r="G23" s="266"/>
      <c r="H23" s="266"/>
      <c r="I23" s="266"/>
      <c r="J23" s="368"/>
      <c r="K23" s="366"/>
      <c r="L23" s="365"/>
      <c r="M23" s="366"/>
      <c r="N23" s="365"/>
      <c r="O23" s="366"/>
      <c r="P23" s="368"/>
      <c r="Q23" s="366"/>
      <c r="R23" s="365"/>
      <c r="S23" s="366"/>
      <c r="T23" s="365"/>
      <c r="U23" s="366"/>
      <c r="V23" s="368"/>
      <c r="W23" s="366"/>
      <c r="X23" s="365"/>
      <c r="Y23" s="366"/>
      <c r="Z23" s="365"/>
      <c r="AA23" s="366"/>
      <c r="AB23" s="368"/>
      <c r="AC23" s="366"/>
      <c r="AD23" s="365"/>
      <c r="AE23" s="366"/>
      <c r="AF23" s="365"/>
      <c r="AG23" s="366"/>
      <c r="AH23" s="368"/>
      <c r="AI23" s="366"/>
      <c r="AJ23" s="365"/>
      <c r="AK23" s="366"/>
      <c r="AL23" s="365"/>
      <c r="AM23" s="378"/>
      <c r="AN23" s="2"/>
      <c r="AO23" s="278"/>
      <c r="AP23" s="266"/>
      <c r="AQ23" s="266"/>
      <c r="AR23" s="266"/>
      <c r="AS23" s="266"/>
      <c r="AT23" s="267"/>
      <c r="AU23" s="2"/>
      <c r="AV23" s="2"/>
      <c r="AW23" s="2"/>
      <c r="AX23" s="2"/>
      <c r="AY23" s="2"/>
      <c r="AZ23" s="2"/>
      <c r="BA23" s="2"/>
      <c r="BB23" s="2"/>
      <c r="BC23" s="2"/>
      <c r="BD23" s="2"/>
      <c r="BE23" s="2"/>
      <c r="BF23" s="2"/>
      <c r="BG23" s="2"/>
      <c r="BH23" s="2"/>
      <c r="BI23" s="2"/>
    </row>
    <row r="24" spans="1:61" ht="15.75" customHeight="1" x14ac:dyDescent="0.35">
      <c r="A24" s="2"/>
      <c r="B24" s="405"/>
      <c r="C24" s="266"/>
      <c r="D24" s="267"/>
      <c r="E24" s="278"/>
      <c r="F24" s="266"/>
      <c r="G24" s="266"/>
      <c r="H24" s="266"/>
      <c r="I24" s="266"/>
      <c r="J24" s="397" t="str">
        <f>IF(AND('Mapa final'!$H$36="Media",'Mapa final'!$L$36="Leve"),CONCATENATE("R",'Mapa final'!$A$36),"")</f>
        <v/>
      </c>
      <c r="K24" s="364"/>
      <c r="L24" s="381" t="str">
        <f>IF(AND('Mapa final'!$H$46="Media",'Mapa final'!$L$46="Leve"),CONCATENATE("R",'Mapa final'!$A$46),"")</f>
        <v/>
      </c>
      <c r="M24" s="364"/>
      <c r="N24" s="381" t="str">
        <f>IF(AND('Mapa final'!$H$56="Media",'Mapa final'!$L$56="Leve"),CONCATENATE("R",'Mapa final'!$A$56),"")</f>
        <v/>
      </c>
      <c r="O24" s="364"/>
      <c r="P24" s="397" t="str">
        <f>IF(AND('Mapa final'!$H$36="Media",'Mapa final'!$L$36="Menor"),CONCATENATE("R",'Mapa final'!$A$36),"")</f>
        <v/>
      </c>
      <c r="Q24" s="364"/>
      <c r="R24" s="381" t="str">
        <f>IF(AND('Mapa final'!$H$46="Media",'Mapa final'!$L$46="Menor"),CONCATENATE("R",'Mapa final'!$A$46),"")</f>
        <v/>
      </c>
      <c r="S24" s="364"/>
      <c r="T24" s="381" t="str">
        <f>IF(AND('Mapa final'!$H$56="Media",'Mapa final'!$L$56="Menor"),CONCATENATE("R",'Mapa final'!$A$56),"")</f>
        <v/>
      </c>
      <c r="U24" s="364"/>
      <c r="V24" s="397" t="str">
        <f>IF(AND('Mapa final'!$H$36="Media",'Mapa final'!$L$36="Moderado"),CONCATENATE("R",'Mapa final'!$A$36),"")</f>
        <v/>
      </c>
      <c r="W24" s="364"/>
      <c r="X24" s="381" t="str">
        <f>IF(AND('Mapa final'!$H$46="Media",'Mapa final'!$L$46="Moderado"),CONCATENATE("R",'Mapa final'!$A$46),"")</f>
        <v/>
      </c>
      <c r="Y24" s="364"/>
      <c r="Z24" s="381" t="str">
        <f>IF(AND('Mapa final'!$H$56="Media",'Mapa final'!$L$56="Moderado"),CONCATENATE("R",'Mapa final'!$A$56),"")</f>
        <v/>
      </c>
      <c r="AA24" s="364"/>
      <c r="AB24" s="367" t="str">
        <f>IF(AND('Mapa final'!$H$36="Media",'Mapa final'!$L$36="Mayor"),CONCATENATE("R",'Mapa final'!$A$36),"")</f>
        <v>R4</v>
      </c>
      <c r="AC24" s="364"/>
      <c r="AD24" s="363" t="str">
        <f>IF(AND('Mapa final'!$H$46="Media",'Mapa final'!$L$46="Mayor"),CONCATENATE("R",'Mapa final'!$A$46),"")</f>
        <v/>
      </c>
      <c r="AE24" s="364"/>
      <c r="AF24" s="363" t="str">
        <f>IF(AND('Mapa final'!$H$56="Media",'Mapa final'!$L$56="Mayor"),CONCATENATE("R",'Mapa final'!$A$56),"")</f>
        <v>R6</v>
      </c>
      <c r="AG24" s="364"/>
      <c r="AH24" s="369" t="str">
        <f>IF(AND('Mapa final'!$H$36="Media",'Mapa final'!$L$36="Catastrófico"),CONCATENATE("R",'Mapa final'!$A$36),"")</f>
        <v/>
      </c>
      <c r="AI24" s="364"/>
      <c r="AJ24" s="370" t="str">
        <f>IF(AND('Mapa final'!$H$46="Media",'Mapa final'!$L$46="Catastrófico"),CONCATENATE("R",'Mapa final'!$A$46),"")</f>
        <v/>
      </c>
      <c r="AK24" s="364"/>
      <c r="AL24" s="370" t="str">
        <f>IF(AND('Mapa final'!$H$56="Media",'Mapa final'!$L$56="Catastrófico"),CONCATENATE("R",'Mapa final'!$A$56),"")</f>
        <v/>
      </c>
      <c r="AM24" s="377"/>
      <c r="AN24" s="2"/>
      <c r="AO24" s="278"/>
      <c r="AP24" s="266"/>
      <c r="AQ24" s="266"/>
      <c r="AR24" s="266"/>
      <c r="AS24" s="266"/>
      <c r="AT24" s="267"/>
      <c r="AU24" s="2"/>
      <c r="AV24" s="2"/>
      <c r="AW24" s="2"/>
      <c r="AX24" s="2"/>
      <c r="AY24" s="2"/>
      <c r="AZ24" s="2"/>
      <c r="BA24" s="2"/>
      <c r="BB24" s="2"/>
      <c r="BC24" s="2"/>
      <c r="BD24" s="2"/>
      <c r="BE24" s="2"/>
      <c r="BF24" s="2"/>
      <c r="BG24" s="2"/>
      <c r="BH24" s="2"/>
      <c r="BI24" s="2"/>
    </row>
    <row r="25" spans="1:61" ht="15.75" customHeight="1" x14ac:dyDescent="0.35">
      <c r="A25" s="2"/>
      <c r="B25" s="405"/>
      <c r="C25" s="266"/>
      <c r="D25" s="267"/>
      <c r="E25" s="278"/>
      <c r="F25" s="266"/>
      <c r="G25" s="266"/>
      <c r="H25" s="266"/>
      <c r="I25" s="266"/>
      <c r="J25" s="368"/>
      <c r="K25" s="366"/>
      <c r="L25" s="365"/>
      <c r="M25" s="366"/>
      <c r="N25" s="365"/>
      <c r="O25" s="366"/>
      <c r="P25" s="368"/>
      <c r="Q25" s="366"/>
      <c r="R25" s="365"/>
      <c r="S25" s="366"/>
      <c r="T25" s="365"/>
      <c r="U25" s="366"/>
      <c r="V25" s="368"/>
      <c r="W25" s="366"/>
      <c r="X25" s="365"/>
      <c r="Y25" s="366"/>
      <c r="Z25" s="365"/>
      <c r="AA25" s="366"/>
      <c r="AB25" s="368"/>
      <c r="AC25" s="366"/>
      <c r="AD25" s="365"/>
      <c r="AE25" s="366"/>
      <c r="AF25" s="365"/>
      <c r="AG25" s="366"/>
      <c r="AH25" s="368"/>
      <c r="AI25" s="366"/>
      <c r="AJ25" s="365"/>
      <c r="AK25" s="366"/>
      <c r="AL25" s="365"/>
      <c r="AM25" s="378"/>
      <c r="AN25" s="2"/>
      <c r="AO25" s="278"/>
      <c r="AP25" s="266"/>
      <c r="AQ25" s="266"/>
      <c r="AR25" s="266"/>
      <c r="AS25" s="266"/>
      <c r="AT25" s="267"/>
      <c r="AU25" s="2"/>
      <c r="AV25" s="2"/>
      <c r="AW25" s="2"/>
      <c r="AX25" s="2"/>
      <c r="AY25" s="2"/>
      <c r="AZ25" s="2"/>
      <c r="BA25" s="2"/>
      <c r="BB25" s="2"/>
      <c r="BC25" s="2"/>
      <c r="BD25" s="2"/>
      <c r="BE25" s="2"/>
      <c r="BF25" s="2"/>
      <c r="BG25" s="2"/>
      <c r="BH25" s="2"/>
      <c r="BI25" s="2"/>
    </row>
    <row r="26" spans="1:61" ht="15.75" customHeight="1" x14ac:dyDescent="0.35">
      <c r="A26" s="2"/>
      <c r="B26" s="405"/>
      <c r="C26" s="266"/>
      <c r="D26" s="267"/>
      <c r="E26" s="278"/>
      <c r="F26" s="266"/>
      <c r="G26" s="266"/>
      <c r="H26" s="266"/>
      <c r="I26" s="266"/>
      <c r="J26" s="397" t="str">
        <f>IF(AND('Mapa final'!$H$66="Media",'Mapa final'!$L$66="Leve"),CONCATENATE("R",'Mapa final'!$A$66),"")</f>
        <v/>
      </c>
      <c r="K26" s="364"/>
      <c r="L26" s="381" t="str">
        <f>IF(AND('Mapa final'!$H$76="Media",'Mapa final'!$L$76="Leve"),CONCATENATE("R",'Mapa final'!$A$76),"")</f>
        <v/>
      </c>
      <c r="M26" s="364"/>
      <c r="N26" s="381" t="str">
        <f>IF(AND('Mapa final'!$H$86="Media",'Mapa final'!$L$86="Leve"),CONCATENATE("R",'Mapa final'!$A$86),"")</f>
        <v/>
      </c>
      <c r="O26" s="364"/>
      <c r="P26" s="397" t="str">
        <f>IF(AND('Mapa final'!$H$66="Media",'Mapa final'!$L$66="Menor"),CONCATENATE("R",'Mapa final'!$A$66),"")</f>
        <v/>
      </c>
      <c r="Q26" s="364"/>
      <c r="R26" s="381" t="str">
        <f>IF(AND('Mapa final'!$H$76="Media",'Mapa final'!$L$76="Menor"),CONCATENATE("R",'Mapa final'!$A$76),"")</f>
        <v/>
      </c>
      <c r="S26" s="364"/>
      <c r="T26" s="381" t="str">
        <f>IF(AND('Mapa final'!$H$86="Media",'Mapa final'!$L$86="Menor"),CONCATENATE("R",'Mapa final'!$A$86),"")</f>
        <v/>
      </c>
      <c r="U26" s="364"/>
      <c r="V26" s="397" t="str">
        <f>IF(AND('Mapa final'!$H$66="Media",'Mapa final'!$L$66="Moderado"),CONCATENATE("R",'Mapa final'!$A$66),"")</f>
        <v>R7</v>
      </c>
      <c r="W26" s="364"/>
      <c r="X26" s="381" t="str">
        <f>IF(AND('Mapa final'!$H$76="Media",'Mapa final'!$L$76="Moderado"),CONCATENATE("R",'Mapa final'!$A$76),"")</f>
        <v/>
      </c>
      <c r="Y26" s="364"/>
      <c r="Z26" s="381" t="str">
        <f>IF(AND('Mapa final'!$H$86="Media",'Mapa final'!$L$86="Moderado"),CONCATENATE("R",'Mapa final'!$A$86),"")</f>
        <v/>
      </c>
      <c r="AA26" s="364"/>
      <c r="AB26" s="367" t="str">
        <f>IF(AND('Mapa final'!$H$66="Media",'Mapa final'!$L$66="Mayor"),CONCATENATE("R",'Mapa final'!$A$66),"")</f>
        <v/>
      </c>
      <c r="AC26" s="364"/>
      <c r="AD26" s="363" t="str">
        <f>IF(AND('Mapa final'!$H$76="Media",'Mapa final'!$L$76="Mayor"),CONCATENATE("R",'Mapa final'!$A$76),"")</f>
        <v/>
      </c>
      <c r="AE26" s="364"/>
      <c r="AF26" s="363" t="str">
        <f>IF(AND('Mapa final'!$H$86="Media",'Mapa final'!$L$86="Mayor"),CONCATENATE("R",'Mapa final'!$A$86),"")</f>
        <v/>
      </c>
      <c r="AG26" s="364"/>
      <c r="AH26" s="369" t="str">
        <f>IF(AND('Mapa final'!$H$66="Media",'Mapa final'!$L$66="Catastrófico"),CONCATENATE("R",'Mapa final'!$A$66),"")</f>
        <v/>
      </c>
      <c r="AI26" s="364"/>
      <c r="AJ26" s="370" t="str">
        <f>IF(AND('Mapa final'!$H$76="Media",'Mapa final'!$L$76="Catastrófico"),CONCATENATE("R",'Mapa final'!$A$76),"")</f>
        <v/>
      </c>
      <c r="AK26" s="364"/>
      <c r="AL26" s="370" t="str">
        <f>IF(AND('Mapa final'!$H$86="Media",'Mapa final'!$L$86="Catastrófico"),CONCATENATE("R",'Mapa final'!$A$86),"")</f>
        <v/>
      </c>
      <c r="AM26" s="377"/>
      <c r="AN26" s="2"/>
      <c r="AO26" s="278"/>
      <c r="AP26" s="266"/>
      <c r="AQ26" s="266"/>
      <c r="AR26" s="266"/>
      <c r="AS26" s="266"/>
      <c r="AT26" s="267"/>
      <c r="AU26" s="2"/>
      <c r="AV26" s="2"/>
      <c r="AW26" s="2"/>
      <c r="AX26" s="2"/>
      <c r="AY26" s="2"/>
      <c r="AZ26" s="2"/>
      <c r="BA26" s="2"/>
      <c r="BB26" s="2"/>
      <c r="BC26" s="2"/>
      <c r="BD26" s="2"/>
      <c r="BE26" s="2"/>
      <c r="BF26" s="2"/>
      <c r="BG26" s="2"/>
      <c r="BH26" s="2"/>
      <c r="BI26" s="2"/>
    </row>
    <row r="27" spans="1:61" ht="15.75" customHeight="1" x14ac:dyDescent="0.35">
      <c r="A27" s="2"/>
      <c r="B27" s="405"/>
      <c r="C27" s="266"/>
      <c r="D27" s="267"/>
      <c r="E27" s="278"/>
      <c r="F27" s="266"/>
      <c r="G27" s="266"/>
      <c r="H27" s="266"/>
      <c r="I27" s="266"/>
      <c r="J27" s="368"/>
      <c r="K27" s="366"/>
      <c r="L27" s="365"/>
      <c r="M27" s="366"/>
      <c r="N27" s="365"/>
      <c r="O27" s="366"/>
      <c r="P27" s="368"/>
      <c r="Q27" s="366"/>
      <c r="R27" s="365"/>
      <c r="S27" s="366"/>
      <c r="T27" s="365"/>
      <c r="U27" s="366"/>
      <c r="V27" s="368"/>
      <c r="W27" s="366"/>
      <c r="X27" s="365"/>
      <c r="Y27" s="366"/>
      <c r="Z27" s="365"/>
      <c r="AA27" s="366"/>
      <c r="AB27" s="368"/>
      <c r="AC27" s="366"/>
      <c r="AD27" s="365"/>
      <c r="AE27" s="366"/>
      <c r="AF27" s="365"/>
      <c r="AG27" s="366"/>
      <c r="AH27" s="368"/>
      <c r="AI27" s="366"/>
      <c r="AJ27" s="365"/>
      <c r="AK27" s="366"/>
      <c r="AL27" s="365"/>
      <c r="AM27" s="378"/>
      <c r="AN27" s="2"/>
      <c r="AO27" s="278"/>
      <c r="AP27" s="266"/>
      <c r="AQ27" s="266"/>
      <c r="AR27" s="266"/>
      <c r="AS27" s="266"/>
      <c r="AT27" s="267"/>
      <c r="AU27" s="2"/>
      <c r="AV27" s="2"/>
      <c r="AW27" s="2"/>
      <c r="AX27" s="2"/>
      <c r="AY27" s="2"/>
      <c r="AZ27" s="2"/>
      <c r="BA27" s="2"/>
      <c r="BB27" s="2"/>
      <c r="BC27" s="2"/>
      <c r="BD27" s="2"/>
      <c r="BE27" s="2"/>
      <c r="BF27" s="2"/>
      <c r="BG27" s="2"/>
      <c r="BH27" s="2"/>
      <c r="BI27" s="2"/>
    </row>
    <row r="28" spans="1:61" ht="15.75" customHeight="1" x14ac:dyDescent="0.35">
      <c r="A28" s="2"/>
      <c r="B28" s="405"/>
      <c r="C28" s="266"/>
      <c r="D28" s="267"/>
      <c r="E28" s="278"/>
      <c r="F28" s="266"/>
      <c r="G28" s="266"/>
      <c r="H28" s="266"/>
      <c r="I28" s="266"/>
      <c r="J28" s="397" t="str">
        <f>IF(AND('Mapa final'!$H$96="Media",'Mapa final'!$L$96="Leve"),CONCATENATE("R",'Mapa final'!$A$96),"")</f>
        <v/>
      </c>
      <c r="K28" s="364"/>
      <c r="L28" s="381" t="str">
        <f>IF(AND('Mapa final'!$H$106="Media",'Mapa final'!$L$106="Leve"),CONCATENATE("R",'Mapa final'!$A$106),"")</f>
        <v/>
      </c>
      <c r="M28" s="364"/>
      <c r="N28" s="381" t="str">
        <f>IF(AND('Mapa final'!$H$116="Media",'Mapa final'!$L$116="Leve"),CONCATENATE("R",'Mapa final'!$A$116),"")</f>
        <v/>
      </c>
      <c r="O28" s="364"/>
      <c r="P28" s="397" t="str">
        <f>IF(AND('Mapa final'!$H$96="Media",'Mapa final'!$L$96="Menor"),CONCATENATE("R",'Mapa final'!$A$96),"")</f>
        <v/>
      </c>
      <c r="Q28" s="364"/>
      <c r="R28" s="381" t="str">
        <f>IF(AND('Mapa final'!$H$106="Media",'Mapa final'!$L$106="Menor"),CONCATENATE("R",'Mapa final'!$A$106),"")</f>
        <v/>
      </c>
      <c r="S28" s="364"/>
      <c r="T28" s="381" t="str">
        <f>IF(AND('Mapa final'!$H$116="Media",'Mapa final'!$L$116="Menor"),CONCATENATE("R",'Mapa final'!$A$116),"")</f>
        <v/>
      </c>
      <c r="U28" s="364"/>
      <c r="V28" s="397" t="str">
        <f>IF(AND('Mapa final'!$H$96="Media",'Mapa final'!$L$96="Moderado"),CONCATENATE("R",'Mapa final'!$A$96),"")</f>
        <v/>
      </c>
      <c r="W28" s="364"/>
      <c r="X28" s="381" t="str">
        <f>IF(AND('Mapa final'!$H$106="Media",'Mapa final'!$L$106="Moderado"),CONCATENATE("R",'Mapa final'!$A$106),"")</f>
        <v/>
      </c>
      <c r="Y28" s="364"/>
      <c r="Z28" s="381" t="str">
        <f>IF(AND('Mapa final'!$H$116="Media",'Mapa final'!$L$116="Moderado"),CONCATENATE("R",'Mapa final'!$A$116),"")</f>
        <v/>
      </c>
      <c r="AA28" s="364"/>
      <c r="AB28" s="367" t="str">
        <f>IF(AND('Mapa final'!$H$96="Media",'Mapa final'!$L$96="Mayor"),CONCATENATE("R",'Mapa final'!$A$96),"")</f>
        <v/>
      </c>
      <c r="AC28" s="364"/>
      <c r="AD28" s="363" t="str">
        <f>IF(AND('Mapa final'!$H$106="Media",'Mapa final'!$L$106="Mayor"),CONCATENATE("R",'Mapa final'!$A$106),"")</f>
        <v/>
      </c>
      <c r="AE28" s="364"/>
      <c r="AF28" s="363" t="str">
        <f>IF(AND('Mapa final'!$H$116="Media",'Mapa final'!$L$116="Mayor"),CONCATENATE("R",'Mapa final'!$A$116),"")</f>
        <v/>
      </c>
      <c r="AG28" s="364"/>
      <c r="AH28" s="369" t="str">
        <f>IF(AND('Mapa final'!$H$96="Media",'Mapa final'!$L$96="Catastrófico"),CONCATENATE("R",'Mapa final'!$A$96),"")</f>
        <v/>
      </c>
      <c r="AI28" s="364"/>
      <c r="AJ28" s="370" t="str">
        <f>IF(AND('Mapa final'!$H$106="Media",'Mapa final'!$L$106="Catastrófico"),CONCATENATE("R",'Mapa final'!$A$106),"")</f>
        <v/>
      </c>
      <c r="AK28" s="364"/>
      <c r="AL28" s="370" t="str">
        <f>IF(AND('Mapa final'!$H$116="Media",'Mapa final'!$L$116="Catastrófico"),CONCATENATE("R",'Mapa final'!$A$116),"")</f>
        <v/>
      </c>
      <c r="AM28" s="377"/>
      <c r="AN28" s="2"/>
      <c r="AO28" s="278"/>
      <c r="AP28" s="266"/>
      <c r="AQ28" s="266"/>
      <c r="AR28" s="266"/>
      <c r="AS28" s="266"/>
      <c r="AT28" s="267"/>
      <c r="AU28" s="2"/>
      <c r="AV28" s="2"/>
      <c r="AW28" s="2"/>
      <c r="AX28" s="2"/>
      <c r="AY28" s="2"/>
      <c r="AZ28" s="2"/>
      <c r="BA28" s="2"/>
      <c r="BB28" s="2"/>
      <c r="BC28" s="2"/>
      <c r="BD28" s="2"/>
      <c r="BE28" s="2"/>
      <c r="BF28" s="2"/>
      <c r="BG28" s="2"/>
      <c r="BH28" s="2"/>
      <c r="BI28" s="2"/>
    </row>
    <row r="29" spans="1:61" ht="15.75" customHeight="1" x14ac:dyDescent="0.35">
      <c r="A29" s="2"/>
      <c r="B29" s="405"/>
      <c r="C29" s="266"/>
      <c r="D29" s="267"/>
      <c r="E29" s="374"/>
      <c r="F29" s="388"/>
      <c r="G29" s="388"/>
      <c r="H29" s="388"/>
      <c r="I29" s="388"/>
      <c r="J29" s="368"/>
      <c r="K29" s="366"/>
      <c r="L29" s="365"/>
      <c r="M29" s="366"/>
      <c r="N29" s="365"/>
      <c r="O29" s="366"/>
      <c r="P29" s="368"/>
      <c r="Q29" s="366"/>
      <c r="R29" s="365"/>
      <c r="S29" s="366"/>
      <c r="T29" s="365"/>
      <c r="U29" s="366"/>
      <c r="V29" s="368"/>
      <c r="W29" s="366"/>
      <c r="X29" s="365"/>
      <c r="Y29" s="366"/>
      <c r="Z29" s="365"/>
      <c r="AA29" s="366"/>
      <c r="AB29" s="368"/>
      <c r="AC29" s="366"/>
      <c r="AD29" s="365"/>
      <c r="AE29" s="366"/>
      <c r="AF29" s="365"/>
      <c r="AG29" s="366"/>
      <c r="AH29" s="368"/>
      <c r="AI29" s="366"/>
      <c r="AJ29" s="365"/>
      <c r="AK29" s="366"/>
      <c r="AL29" s="365"/>
      <c r="AM29" s="378"/>
      <c r="AN29" s="2"/>
      <c r="AO29" s="391"/>
      <c r="AP29" s="392"/>
      <c r="AQ29" s="392"/>
      <c r="AR29" s="392"/>
      <c r="AS29" s="392"/>
      <c r="AT29" s="393"/>
      <c r="AU29" s="2"/>
      <c r="AV29" s="2"/>
      <c r="AW29" s="2"/>
      <c r="AX29" s="2"/>
      <c r="AY29" s="2"/>
      <c r="AZ29" s="2"/>
      <c r="BA29" s="2"/>
      <c r="BB29" s="2"/>
      <c r="BC29" s="2"/>
      <c r="BD29" s="2"/>
      <c r="BE29" s="2"/>
      <c r="BF29" s="2"/>
      <c r="BG29" s="2"/>
      <c r="BH29" s="2"/>
      <c r="BI29" s="2"/>
    </row>
    <row r="30" spans="1:61" ht="15.75" customHeight="1" x14ac:dyDescent="0.35">
      <c r="A30" s="2"/>
      <c r="B30" s="405"/>
      <c r="C30" s="266"/>
      <c r="D30" s="267"/>
      <c r="E30" s="398" t="s">
        <v>370</v>
      </c>
      <c r="F30" s="390"/>
      <c r="G30" s="390"/>
      <c r="H30" s="390"/>
      <c r="I30" s="390"/>
      <c r="J30" s="399" t="str">
        <f>IF(AND('Mapa final'!$H$7="Baja",'Mapa final'!$L$7="Leve"),CONCATENATE("R",'Mapa final'!$A$7),"")</f>
        <v/>
      </c>
      <c r="K30" s="372"/>
      <c r="L30" s="410" t="str">
        <f>IF(AND('Mapa final'!$H$17="Baja",'Mapa final'!$L$17="Leve"),CONCATENATE("R",'Mapa final'!$A$17),"")</f>
        <v/>
      </c>
      <c r="M30" s="372"/>
      <c r="N30" s="410" t="str">
        <f>IF(AND('Mapa final'!$H$26="Baja",'Mapa final'!$L$26="Leve"),CONCATENATE("R",'Mapa final'!$A$26),"")</f>
        <v/>
      </c>
      <c r="O30" s="380"/>
      <c r="P30" s="401" t="str">
        <f>IF(AND('Mapa final'!$H$7="Baja",'Mapa final'!$L$7="Menor"),CONCATENATE("R",'Mapa final'!$A$7),"")</f>
        <v/>
      </c>
      <c r="Q30" s="372"/>
      <c r="R30" s="379" t="str">
        <f>IF(AND('Mapa final'!$H$17="Baja",'Mapa final'!$L$17="Menor"),CONCATENATE("R",'Mapa final'!$A$17),"")</f>
        <v/>
      </c>
      <c r="S30" s="372"/>
      <c r="T30" s="379" t="str">
        <f>IF(AND('Mapa final'!$H$26="Baja",'Mapa final'!$L$26="Menor"),CONCATENATE("R",'Mapa final'!$A$26),"")</f>
        <v/>
      </c>
      <c r="U30" s="380"/>
      <c r="V30" s="379" t="str">
        <f>IF(AND('Mapa final'!$H$7="Baja",'Mapa final'!$L$7="Moderado"),CONCATENATE("R",'Mapa final'!$A$7),"")</f>
        <v/>
      </c>
      <c r="W30" s="372"/>
      <c r="X30" s="379" t="str">
        <f>IF(AND('Mapa final'!$H$17="Baja",'Mapa final'!$L$17="Moderado"),CONCATENATE("R",'Mapa final'!$A$17),"")</f>
        <v/>
      </c>
      <c r="Y30" s="372"/>
      <c r="Z30" s="379" t="str">
        <f>IF(AND('Mapa final'!$H$26="Baja",'Mapa final'!$L$26="Moderado"),CONCATENATE("R",'Mapa final'!$A$26),"")</f>
        <v/>
      </c>
      <c r="AA30" s="372"/>
      <c r="AB30" s="371" t="str">
        <f>IF(AND('Mapa final'!$H$7="Baja",'Mapa final'!$L$7="Mayor"),CONCATENATE("R",'Mapa final'!$A$7),"")</f>
        <v/>
      </c>
      <c r="AC30" s="372"/>
      <c r="AD30" s="373" t="str">
        <f>IF(AND('Mapa final'!$H$17="Baja",'Mapa final'!$L$17="Mayor"),CONCATENATE("R",'Mapa final'!$A$17),"")</f>
        <v>R2</v>
      </c>
      <c r="AE30" s="372"/>
      <c r="AF30" s="373" t="str">
        <f>IF(AND('Mapa final'!$H$26="Baja",'Mapa final'!$L$26="Mayor"),CONCATENATE("R",'Mapa final'!$A$26),"")</f>
        <v/>
      </c>
      <c r="AG30" s="380"/>
      <c r="AH30" s="382" t="str">
        <f>IF(AND('Mapa final'!$H$7="Baja",'Mapa final'!$L$7="Catastrófico"),CONCATENATE("R",'Mapa final'!$A$7),"")</f>
        <v/>
      </c>
      <c r="AI30" s="372"/>
      <c r="AJ30" s="383" t="str">
        <f>IF(AND('Mapa final'!$H$17="Baja",'Mapa final'!$L$17="Catastrófico"),CONCATENATE("R",'Mapa final'!$A$17),"")</f>
        <v/>
      </c>
      <c r="AK30" s="372"/>
      <c r="AL30" s="383" t="str">
        <f>IF(AND('Mapa final'!$H$26="Baja",'Mapa final'!$L$26="Catastrófico"),CONCATENATE("R",'Mapa final'!$A$26),"")</f>
        <v/>
      </c>
      <c r="AM30" s="380"/>
      <c r="AN30" s="2"/>
      <c r="AO30" s="385" t="s">
        <v>371</v>
      </c>
      <c r="AP30" s="386"/>
      <c r="AQ30" s="386"/>
      <c r="AR30" s="386"/>
      <c r="AS30" s="386"/>
      <c r="AT30" s="387"/>
      <c r="AU30" s="2"/>
      <c r="AV30" s="2"/>
      <c r="AW30" s="2"/>
      <c r="AX30" s="2"/>
      <c r="AY30" s="2"/>
      <c r="AZ30" s="2"/>
      <c r="BA30" s="2"/>
      <c r="BB30" s="2"/>
      <c r="BC30" s="2"/>
      <c r="BD30" s="2"/>
      <c r="BE30" s="2"/>
      <c r="BF30" s="2"/>
      <c r="BG30" s="2"/>
      <c r="BH30" s="2"/>
      <c r="BI30" s="2"/>
    </row>
    <row r="31" spans="1:61" ht="15.75" customHeight="1" x14ac:dyDescent="0.35">
      <c r="A31" s="2"/>
      <c r="B31" s="405"/>
      <c r="C31" s="266"/>
      <c r="D31" s="267"/>
      <c r="E31" s="278"/>
      <c r="F31" s="266"/>
      <c r="G31" s="266"/>
      <c r="H31" s="266"/>
      <c r="I31" s="266"/>
      <c r="J31" s="368"/>
      <c r="K31" s="366"/>
      <c r="L31" s="365"/>
      <c r="M31" s="366"/>
      <c r="N31" s="365"/>
      <c r="O31" s="378"/>
      <c r="P31" s="368"/>
      <c r="Q31" s="366"/>
      <c r="R31" s="365"/>
      <c r="S31" s="366"/>
      <c r="T31" s="365"/>
      <c r="U31" s="378"/>
      <c r="V31" s="365"/>
      <c r="W31" s="366"/>
      <c r="X31" s="365"/>
      <c r="Y31" s="366"/>
      <c r="Z31" s="365"/>
      <c r="AA31" s="366"/>
      <c r="AB31" s="368"/>
      <c r="AC31" s="366"/>
      <c r="AD31" s="365"/>
      <c r="AE31" s="366"/>
      <c r="AF31" s="365"/>
      <c r="AG31" s="378"/>
      <c r="AH31" s="368"/>
      <c r="AI31" s="366"/>
      <c r="AJ31" s="365"/>
      <c r="AK31" s="366"/>
      <c r="AL31" s="365"/>
      <c r="AM31" s="378"/>
      <c r="AN31" s="2"/>
      <c r="AO31" s="278"/>
      <c r="AP31" s="266"/>
      <c r="AQ31" s="266"/>
      <c r="AR31" s="266"/>
      <c r="AS31" s="266"/>
      <c r="AT31" s="267"/>
      <c r="AU31" s="2"/>
      <c r="AV31" s="2"/>
      <c r="AW31" s="2"/>
      <c r="AX31" s="2"/>
      <c r="AY31" s="2"/>
      <c r="AZ31" s="2"/>
      <c r="BA31" s="2"/>
      <c r="BB31" s="2"/>
      <c r="BC31" s="2"/>
      <c r="BD31" s="2"/>
      <c r="BE31" s="2"/>
      <c r="BF31" s="2"/>
      <c r="BG31" s="2"/>
      <c r="BH31" s="2"/>
      <c r="BI31" s="2"/>
    </row>
    <row r="32" spans="1:61" ht="15.75" customHeight="1" x14ac:dyDescent="0.35">
      <c r="A32" s="2"/>
      <c r="B32" s="405"/>
      <c r="C32" s="266"/>
      <c r="D32" s="267"/>
      <c r="E32" s="278"/>
      <c r="F32" s="266"/>
      <c r="G32" s="266"/>
      <c r="H32" s="266"/>
      <c r="I32" s="266"/>
      <c r="J32" s="400" t="str">
        <f>IF(AND('Mapa final'!$H$36="Baja",'Mapa final'!$L$36="Leve"),CONCATENATE("R",'Mapa final'!$A$36),"")</f>
        <v/>
      </c>
      <c r="K32" s="364"/>
      <c r="L32" s="396" t="str">
        <f>IF(AND('Mapa final'!$H$46="Baja",'Mapa final'!$L$46="Leve"),CONCATENATE("R",'Mapa final'!$A$36),"")</f>
        <v/>
      </c>
      <c r="M32" s="364"/>
      <c r="N32" s="396" t="str">
        <f>IF(AND('Mapa final'!$H$56="Baja",'Mapa final'!$L$56="Leve"),CONCATENATE("R",'Mapa final'!$A$56),"")</f>
        <v/>
      </c>
      <c r="O32" s="377"/>
      <c r="P32" s="397" t="str">
        <f>IF(AND('Mapa final'!$H$36="Baja",'Mapa final'!$L$36="Menor"),CONCATENATE("R",'Mapa final'!$A$36),"")</f>
        <v/>
      </c>
      <c r="Q32" s="364"/>
      <c r="R32" s="381" t="str">
        <f>IF(AND('Mapa final'!$H$46="Baja",'Mapa final'!$L$46="Menor"),CONCATENATE("R",'Mapa final'!$A$46),"")</f>
        <v/>
      </c>
      <c r="S32" s="364"/>
      <c r="T32" s="381" t="str">
        <f>IF(AND('Mapa final'!$H$56="Baja",'Mapa final'!$L$56="Menor"),CONCATENATE("R",'Mapa final'!$A$56),"")</f>
        <v/>
      </c>
      <c r="U32" s="377"/>
      <c r="V32" s="381" t="str">
        <f>IF(AND('Mapa final'!$H$36="Baja",'Mapa final'!$L$36="Moderado"),CONCATENATE("R",'Mapa final'!$A$36),"")</f>
        <v/>
      </c>
      <c r="W32" s="364"/>
      <c r="X32" s="381" t="str">
        <f>IF(AND('Mapa final'!$H$46="Baja",'Mapa final'!$L$46="Moderado"),CONCATENATE("R",'Mapa final'!$A$46),"")</f>
        <v/>
      </c>
      <c r="Y32" s="364"/>
      <c r="Z32" s="381" t="str">
        <f>IF(AND('Mapa final'!$H$56="Baja",'Mapa final'!$L$56="Moderado"),CONCATENATE("R",'Mapa final'!$A$56),"")</f>
        <v/>
      </c>
      <c r="AA32" s="364"/>
      <c r="AB32" s="367" t="str">
        <f>IF(AND('Mapa final'!$H$36="Baja",'Mapa final'!$L$36="Mayor"),CONCATENATE("R",'Mapa final'!$A$36),"")</f>
        <v/>
      </c>
      <c r="AC32" s="364"/>
      <c r="AD32" s="363" t="str">
        <f>IF(AND('Mapa final'!$H$46="Baja",'Mapa final'!$L$46="Mayor"),CONCATENATE("R",'Mapa final'!$A$46),"")</f>
        <v>R5</v>
      </c>
      <c r="AE32" s="364"/>
      <c r="AF32" s="363" t="str">
        <f>IF(AND('Mapa final'!$H$56="Baja",'Mapa final'!$L$56="Mayor"),CONCATENATE("R",'Mapa final'!$A$56),"")</f>
        <v/>
      </c>
      <c r="AG32" s="377"/>
      <c r="AH32" s="369" t="str">
        <f>IF(AND('Mapa final'!$H$36="Baja",'Mapa final'!$L$36="Catastrófico"),CONCATENATE("R",'Mapa final'!$A$36),"")</f>
        <v/>
      </c>
      <c r="AI32" s="364"/>
      <c r="AJ32" s="370" t="str">
        <f>IF(AND('Mapa final'!$H$46="Baja",'Mapa final'!$L$46="Catastrófico"),CONCATENATE("R",'Mapa final'!$A$46),"")</f>
        <v/>
      </c>
      <c r="AK32" s="364"/>
      <c r="AL32" s="370" t="str">
        <f>IF(AND('Mapa final'!$H$56="Baja",'Mapa final'!$L$56="Catastrófico"),CONCATENATE("R",'Mapa final'!$A$56),"")</f>
        <v/>
      </c>
      <c r="AM32" s="377"/>
      <c r="AN32" s="2"/>
      <c r="AO32" s="278"/>
      <c r="AP32" s="266"/>
      <c r="AQ32" s="266"/>
      <c r="AR32" s="266"/>
      <c r="AS32" s="266"/>
      <c r="AT32" s="267"/>
      <c r="AU32" s="2"/>
      <c r="AV32" s="2"/>
      <c r="AW32" s="2"/>
      <c r="AX32" s="2"/>
      <c r="AY32" s="2"/>
      <c r="AZ32" s="2"/>
      <c r="BA32" s="2"/>
      <c r="BB32" s="2"/>
      <c r="BC32" s="2"/>
      <c r="BD32" s="2"/>
      <c r="BE32" s="2"/>
      <c r="BF32" s="2"/>
      <c r="BG32" s="2"/>
      <c r="BH32" s="2"/>
      <c r="BI32" s="2"/>
    </row>
    <row r="33" spans="1:61" ht="15.75" customHeight="1" x14ac:dyDescent="0.35">
      <c r="A33" s="2"/>
      <c r="B33" s="405"/>
      <c r="C33" s="266"/>
      <c r="D33" s="267"/>
      <c r="E33" s="278"/>
      <c r="F33" s="266"/>
      <c r="G33" s="266"/>
      <c r="H33" s="266"/>
      <c r="I33" s="266"/>
      <c r="J33" s="368"/>
      <c r="K33" s="366"/>
      <c r="L33" s="365"/>
      <c r="M33" s="366"/>
      <c r="N33" s="365"/>
      <c r="O33" s="378"/>
      <c r="P33" s="368"/>
      <c r="Q33" s="366"/>
      <c r="R33" s="365"/>
      <c r="S33" s="366"/>
      <c r="T33" s="365"/>
      <c r="U33" s="378"/>
      <c r="V33" s="365"/>
      <c r="W33" s="366"/>
      <c r="X33" s="365"/>
      <c r="Y33" s="366"/>
      <c r="Z33" s="365"/>
      <c r="AA33" s="366"/>
      <c r="AB33" s="368"/>
      <c r="AC33" s="366"/>
      <c r="AD33" s="365"/>
      <c r="AE33" s="366"/>
      <c r="AF33" s="365"/>
      <c r="AG33" s="378"/>
      <c r="AH33" s="368"/>
      <c r="AI33" s="366"/>
      <c r="AJ33" s="365"/>
      <c r="AK33" s="366"/>
      <c r="AL33" s="365"/>
      <c r="AM33" s="378"/>
      <c r="AN33" s="2"/>
      <c r="AO33" s="278"/>
      <c r="AP33" s="266"/>
      <c r="AQ33" s="266"/>
      <c r="AR33" s="266"/>
      <c r="AS33" s="266"/>
      <c r="AT33" s="267"/>
      <c r="AU33" s="2"/>
      <c r="AV33" s="2"/>
      <c r="AW33" s="2"/>
      <c r="AX33" s="2"/>
      <c r="AY33" s="2"/>
      <c r="AZ33" s="2"/>
      <c r="BA33" s="2"/>
      <c r="BB33" s="2"/>
      <c r="BC33" s="2"/>
      <c r="BD33" s="2"/>
      <c r="BE33" s="2"/>
      <c r="BF33" s="2"/>
      <c r="BG33" s="2"/>
      <c r="BH33" s="2"/>
      <c r="BI33" s="2"/>
    </row>
    <row r="34" spans="1:61" ht="15.75" customHeight="1" x14ac:dyDescent="0.35">
      <c r="A34" s="2"/>
      <c r="B34" s="405"/>
      <c r="C34" s="266"/>
      <c r="D34" s="267"/>
      <c r="E34" s="278"/>
      <c r="F34" s="266"/>
      <c r="G34" s="266"/>
      <c r="H34" s="266"/>
      <c r="I34" s="266"/>
      <c r="J34" s="400" t="str">
        <f>IF(AND('Mapa final'!$H$66="Baja",'Mapa final'!$L$66="Leve"),CONCATENATE("R",'Mapa final'!$A$66),"")</f>
        <v/>
      </c>
      <c r="K34" s="364"/>
      <c r="L34" s="396" t="str">
        <f>IF(AND('Mapa final'!$H$76="Baja",'Mapa final'!$L$76="Leve"),CONCATENATE("R",'Mapa final'!$A$76),"")</f>
        <v/>
      </c>
      <c r="M34" s="364"/>
      <c r="N34" s="396" t="str">
        <f>IF(AND('Mapa final'!$H$86="Baja",'Mapa final'!$L$86="Leve"),CONCATENATE("R",'Mapa final'!$A$86),"")</f>
        <v/>
      </c>
      <c r="O34" s="377"/>
      <c r="P34" s="397" t="str">
        <f>IF(AND('Mapa final'!$H$66="Baja",'Mapa final'!$L$66="Menor"),CONCATENATE("R",'Mapa final'!$A$66),"")</f>
        <v/>
      </c>
      <c r="Q34" s="364"/>
      <c r="R34" s="381" t="str">
        <f>IF(AND('Mapa final'!$H$76="Baja",'Mapa final'!$L$76="Menor"),CONCATENATE("R",'Mapa final'!$A$76),"")</f>
        <v/>
      </c>
      <c r="S34" s="364"/>
      <c r="T34" s="381" t="str">
        <f>IF(AND('Mapa final'!$H$86="Baja",'Mapa final'!$L$86="Menor"),CONCATENATE("R",'Mapa final'!$A$86),"")</f>
        <v/>
      </c>
      <c r="U34" s="377"/>
      <c r="V34" s="381" t="str">
        <f>IF(AND('Mapa final'!$H$66="Baja",'Mapa final'!$L$66="Moderado"),CONCATENATE("R",'Mapa final'!$A$66),"")</f>
        <v/>
      </c>
      <c r="W34" s="364"/>
      <c r="X34" s="381" t="str">
        <f>IF(AND('Mapa final'!$H$76="Baja",'Mapa final'!$L$76="Moderado"),CONCATENATE("R",'Mapa final'!$A$76),"")</f>
        <v/>
      </c>
      <c r="Y34" s="364"/>
      <c r="Z34" s="381" t="str">
        <f>IF(AND('Mapa final'!$H$86="Baja",'Mapa final'!$L$86="Moderado"),CONCATENATE("R",'Mapa final'!$A$86),"")</f>
        <v>R9</v>
      </c>
      <c r="AA34" s="364"/>
      <c r="AB34" s="367" t="str">
        <f>IF(AND('Mapa final'!$H$66="Baja",'Mapa final'!$L$66="Mayor"),CONCATENATE("R",'Mapa final'!$A$66),"")</f>
        <v/>
      </c>
      <c r="AC34" s="364"/>
      <c r="AD34" s="363" t="str">
        <f>IF(AND('Mapa final'!$H$76="Baja",'Mapa final'!$L$76="Mayor"),CONCATENATE("R",'Mapa final'!$A$76),"")</f>
        <v>R8</v>
      </c>
      <c r="AE34" s="364"/>
      <c r="AF34" s="363" t="str">
        <f>IF(AND('Mapa final'!$H$86="Baja",'Mapa final'!$L$86="Mayor"),CONCATENATE("R",'Mapa final'!$A$86),"")</f>
        <v/>
      </c>
      <c r="AG34" s="377"/>
      <c r="AH34" s="369" t="str">
        <f>IF(AND('Mapa final'!$H$66="Baja",'Mapa final'!$L$66="Catastrófico"),CONCATENATE("R",'Mapa final'!$A$66),"")</f>
        <v/>
      </c>
      <c r="AI34" s="364"/>
      <c r="AJ34" s="370" t="str">
        <f>IF(AND('Mapa final'!$H$76="Baja",'Mapa final'!$L$76="Catastrófico"),CONCATENATE("R",'Mapa final'!$A$76),"")</f>
        <v/>
      </c>
      <c r="AK34" s="364"/>
      <c r="AL34" s="370" t="str">
        <f>IF(AND('Mapa final'!$H$86="Baja",'Mapa final'!$L$86="Catastrófico"),CONCATENATE("R",'Mapa final'!$A$86),"")</f>
        <v/>
      </c>
      <c r="AM34" s="377"/>
      <c r="AN34" s="2"/>
      <c r="AO34" s="278"/>
      <c r="AP34" s="266"/>
      <c r="AQ34" s="266"/>
      <c r="AR34" s="266"/>
      <c r="AS34" s="266"/>
      <c r="AT34" s="267"/>
      <c r="AU34" s="2"/>
      <c r="AV34" s="2"/>
      <c r="AW34" s="2"/>
      <c r="AX34" s="2"/>
      <c r="AY34" s="2"/>
      <c r="AZ34" s="2"/>
      <c r="BA34" s="2"/>
      <c r="BB34" s="2"/>
      <c r="BC34" s="2"/>
      <c r="BD34" s="2"/>
      <c r="BE34" s="2"/>
      <c r="BF34" s="2"/>
      <c r="BG34" s="2"/>
      <c r="BH34" s="2"/>
      <c r="BI34" s="2"/>
    </row>
    <row r="35" spans="1:61" ht="15.75" customHeight="1" x14ac:dyDescent="0.35">
      <c r="A35" s="2"/>
      <c r="B35" s="405"/>
      <c r="C35" s="266"/>
      <c r="D35" s="267"/>
      <c r="E35" s="278"/>
      <c r="F35" s="266"/>
      <c r="G35" s="266"/>
      <c r="H35" s="266"/>
      <c r="I35" s="266"/>
      <c r="J35" s="368"/>
      <c r="K35" s="366"/>
      <c r="L35" s="365"/>
      <c r="M35" s="366"/>
      <c r="N35" s="365"/>
      <c r="O35" s="378"/>
      <c r="P35" s="368"/>
      <c r="Q35" s="366"/>
      <c r="R35" s="365"/>
      <c r="S35" s="366"/>
      <c r="T35" s="365"/>
      <c r="U35" s="378"/>
      <c r="V35" s="365"/>
      <c r="W35" s="366"/>
      <c r="X35" s="365"/>
      <c r="Y35" s="366"/>
      <c r="Z35" s="365"/>
      <c r="AA35" s="366"/>
      <c r="AB35" s="368"/>
      <c r="AC35" s="366"/>
      <c r="AD35" s="365"/>
      <c r="AE35" s="366"/>
      <c r="AF35" s="365"/>
      <c r="AG35" s="378"/>
      <c r="AH35" s="368"/>
      <c r="AI35" s="366"/>
      <c r="AJ35" s="365"/>
      <c r="AK35" s="366"/>
      <c r="AL35" s="365"/>
      <c r="AM35" s="378"/>
      <c r="AN35" s="2"/>
      <c r="AO35" s="278"/>
      <c r="AP35" s="266"/>
      <c r="AQ35" s="266"/>
      <c r="AR35" s="266"/>
      <c r="AS35" s="266"/>
      <c r="AT35" s="267"/>
      <c r="AU35" s="2"/>
      <c r="AV35" s="2"/>
      <c r="AW35" s="2"/>
      <c r="AX35" s="2"/>
      <c r="AY35" s="2"/>
      <c r="AZ35" s="2"/>
      <c r="BA35" s="2"/>
      <c r="BB35" s="2"/>
      <c r="BC35" s="2"/>
      <c r="BD35" s="2"/>
      <c r="BE35" s="2"/>
      <c r="BF35" s="2"/>
      <c r="BG35" s="2"/>
      <c r="BH35" s="2"/>
      <c r="BI35" s="2"/>
    </row>
    <row r="36" spans="1:61" ht="15.75" customHeight="1" x14ac:dyDescent="0.35">
      <c r="A36" s="2"/>
      <c r="B36" s="405"/>
      <c r="C36" s="266"/>
      <c r="D36" s="267"/>
      <c r="E36" s="278"/>
      <c r="F36" s="266"/>
      <c r="G36" s="266"/>
      <c r="H36" s="266"/>
      <c r="I36" s="266"/>
      <c r="J36" s="400" t="str">
        <f>IF(AND('Mapa final'!$H$96="Baja",'Mapa final'!$L$96="Leve"),CONCATENATE("R",'Mapa final'!$A$96),"")</f>
        <v/>
      </c>
      <c r="K36" s="364"/>
      <c r="L36" s="396" t="str">
        <f>IF(AND('Mapa final'!$H$106="Baja",'Mapa final'!$L$106="Leve"),CONCATENATE("R",'Mapa final'!$A$106),"")</f>
        <v/>
      </c>
      <c r="M36" s="364"/>
      <c r="N36" s="396" t="str">
        <f>IF(AND('Mapa final'!$H$116="Baja",'Mapa final'!$L$116="Leve"),CONCATENATE("R",'Mapa final'!$A$116),"")</f>
        <v/>
      </c>
      <c r="O36" s="377"/>
      <c r="P36" s="397" t="str">
        <f>IF(AND('Mapa final'!$H$96="Baja",'Mapa final'!$L$96="Menor"),CONCATENATE("R",'Mapa final'!$A$96),"")</f>
        <v/>
      </c>
      <c r="Q36" s="364"/>
      <c r="R36" s="381" t="str">
        <f>IF(AND('Mapa final'!$H$106="Baja",'Mapa final'!$L$106="Menor"),CONCATENATE("R",'Mapa final'!$A$106),"")</f>
        <v/>
      </c>
      <c r="S36" s="364"/>
      <c r="T36" s="381" t="str">
        <f>IF(AND('Mapa final'!$H$116="Baja",'Mapa final'!$L$116="Menor"),CONCATENATE("R",'Mapa final'!$A$116),"")</f>
        <v/>
      </c>
      <c r="U36" s="377"/>
      <c r="V36" s="381" t="str">
        <f>IF(AND('Mapa final'!$H$96="Baja",'Mapa final'!$L$96="Moderado"),CONCATENATE("R",'Mapa final'!$A$96),"")</f>
        <v/>
      </c>
      <c r="W36" s="364"/>
      <c r="X36" s="381" t="str">
        <f>IF(AND('Mapa final'!$H$106="Baja",'Mapa final'!$L$106="Moderado"),CONCATENATE("R",'Mapa final'!$A$106),"")</f>
        <v/>
      </c>
      <c r="Y36" s="364"/>
      <c r="Z36" s="381" t="str">
        <f>IF(AND('Mapa final'!$H$116="Baja",'Mapa final'!$L$116="Moderado"),CONCATENATE("R",'Mapa final'!$A$116),"")</f>
        <v/>
      </c>
      <c r="AA36" s="364"/>
      <c r="AB36" s="367" t="str">
        <f>IF(AND('Mapa final'!$H$96="Baja",'Mapa final'!$L$96="Mayor"),CONCATENATE("R",'Mapa final'!$A$96),"")</f>
        <v/>
      </c>
      <c r="AC36" s="364"/>
      <c r="AD36" s="363" t="str">
        <f>IF(AND('Mapa final'!$H$106="Baja",'Mapa final'!$L$106="Mayor"),CONCATENATE("R",'Mapa final'!$A$106),"")</f>
        <v/>
      </c>
      <c r="AE36" s="364"/>
      <c r="AF36" s="363" t="str">
        <f>IF(AND('Mapa final'!$H$116="Baja",'Mapa final'!$L$116="Mayor"),CONCATENATE("R",'Mapa final'!$A$116),"")</f>
        <v/>
      </c>
      <c r="AG36" s="377"/>
      <c r="AH36" s="369" t="str">
        <f>IF(AND('Mapa final'!$H$96="Baja",'Mapa final'!$L$96="Catastrófico"),CONCATENATE("R",'Mapa final'!$A$96),"")</f>
        <v/>
      </c>
      <c r="AI36" s="364"/>
      <c r="AJ36" s="370" t="str">
        <f>IF(AND('Mapa final'!$H$106="Baja",'Mapa final'!$L$106="Catastrófico"),CONCATENATE("R",'Mapa final'!$A$106),"")</f>
        <v/>
      </c>
      <c r="AK36" s="364"/>
      <c r="AL36" s="370" t="str">
        <f>IF(AND('Mapa final'!$H$116="Baja",'Mapa final'!$L$116="Catastrófico"),CONCATENATE("R",'Mapa final'!$A$116),"")</f>
        <v/>
      </c>
      <c r="AM36" s="377"/>
      <c r="AN36" s="2"/>
      <c r="AO36" s="278"/>
      <c r="AP36" s="266"/>
      <c r="AQ36" s="266"/>
      <c r="AR36" s="266"/>
      <c r="AS36" s="266"/>
      <c r="AT36" s="267"/>
      <c r="AU36" s="2"/>
      <c r="AV36" s="2"/>
      <c r="AW36" s="2"/>
      <c r="AX36" s="2"/>
      <c r="AY36" s="2"/>
      <c r="AZ36" s="2"/>
      <c r="BA36" s="2"/>
      <c r="BB36" s="2"/>
      <c r="BC36" s="2"/>
      <c r="BD36" s="2"/>
      <c r="BE36" s="2"/>
      <c r="BF36" s="2"/>
      <c r="BG36" s="2"/>
      <c r="BH36" s="2"/>
      <c r="BI36" s="2"/>
    </row>
    <row r="37" spans="1:61" ht="15.75" customHeight="1" x14ac:dyDescent="0.35">
      <c r="A37" s="2"/>
      <c r="B37" s="405"/>
      <c r="C37" s="266"/>
      <c r="D37" s="267"/>
      <c r="E37" s="374"/>
      <c r="F37" s="388"/>
      <c r="G37" s="388"/>
      <c r="H37" s="388"/>
      <c r="I37" s="388"/>
      <c r="J37" s="374"/>
      <c r="K37" s="375"/>
      <c r="L37" s="376"/>
      <c r="M37" s="375"/>
      <c r="N37" s="376"/>
      <c r="O37" s="384"/>
      <c r="P37" s="374"/>
      <c r="Q37" s="375"/>
      <c r="R37" s="376"/>
      <c r="S37" s="375"/>
      <c r="T37" s="376"/>
      <c r="U37" s="384"/>
      <c r="V37" s="365"/>
      <c r="W37" s="366"/>
      <c r="X37" s="365"/>
      <c r="Y37" s="366"/>
      <c r="Z37" s="365"/>
      <c r="AA37" s="366"/>
      <c r="AB37" s="374"/>
      <c r="AC37" s="375"/>
      <c r="AD37" s="376"/>
      <c r="AE37" s="375"/>
      <c r="AF37" s="376"/>
      <c r="AG37" s="384"/>
      <c r="AH37" s="368"/>
      <c r="AI37" s="366"/>
      <c r="AJ37" s="365"/>
      <c r="AK37" s="366"/>
      <c r="AL37" s="365"/>
      <c r="AM37" s="378"/>
      <c r="AN37" s="2"/>
      <c r="AO37" s="374"/>
      <c r="AP37" s="388"/>
      <c r="AQ37" s="388"/>
      <c r="AR37" s="388"/>
      <c r="AS37" s="388"/>
      <c r="AT37" s="384"/>
      <c r="AU37" s="2"/>
      <c r="AV37" s="2"/>
      <c r="AW37" s="2"/>
      <c r="AX37" s="2"/>
      <c r="AY37" s="2"/>
      <c r="AZ37" s="2"/>
      <c r="BA37" s="2"/>
      <c r="BB37" s="2"/>
      <c r="BC37" s="2"/>
      <c r="BD37" s="2"/>
      <c r="BE37" s="2"/>
      <c r="BF37" s="2"/>
      <c r="BG37" s="2"/>
      <c r="BH37" s="2"/>
      <c r="BI37" s="2"/>
    </row>
    <row r="38" spans="1:61" ht="15.75" customHeight="1" x14ac:dyDescent="0.35">
      <c r="A38" s="2"/>
      <c r="B38" s="405"/>
      <c r="C38" s="266"/>
      <c r="D38" s="267"/>
      <c r="E38" s="398" t="s">
        <v>372</v>
      </c>
      <c r="F38" s="390"/>
      <c r="G38" s="390"/>
      <c r="H38" s="390"/>
      <c r="I38" s="390"/>
      <c r="J38" s="400" t="str">
        <f>IF(AND('Mapa final'!$H$7="Muy Baja",'Mapa final'!$L$7="Leve"),CONCATENATE("R",'Mapa final'!$A$7),"")</f>
        <v/>
      </c>
      <c r="K38" s="364"/>
      <c r="L38" s="396" t="str">
        <f>IF(AND('Mapa final'!$H$17="Muy Baja",'Mapa final'!$L$17="Leve"),CONCATENATE("R",'Mapa final'!$A$17),"")</f>
        <v/>
      </c>
      <c r="M38" s="364"/>
      <c r="N38" s="396" t="str">
        <f>IF(AND('Mapa final'!$H$26="Muy Baja",'Mapa final'!$L$26="Leve"),CONCATENATE("R",'Mapa final'!$A$26),"")</f>
        <v/>
      </c>
      <c r="O38" s="364"/>
      <c r="P38" s="401" t="str">
        <f>IF(AND('Mapa final'!$H$7="Muy Baja",'Mapa final'!$L$7="Menor"),CONCATENATE("R",'Mapa final'!$A$7),"")</f>
        <v/>
      </c>
      <c r="Q38" s="372"/>
      <c r="R38" s="379" t="str">
        <f>IF(AND('Mapa final'!$H$17="Muy Baja",'Mapa final'!$L$17="Menor"),CONCATENATE("R",'Mapa final'!$A$17),"")</f>
        <v/>
      </c>
      <c r="S38" s="372"/>
      <c r="T38" s="379" t="str">
        <f>IF(AND('Mapa final'!$H$26="Muy Baja",'Mapa final'!$L$26="Menor"),CONCATENATE("R",'Mapa final'!$A$26),"")</f>
        <v/>
      </c>
      <c r="U38" s="372"/>
      <c r="V38" s="401" t="str">
        <f>IF(AND('Mapa final'!$H$7="Muy Baja",'Mapa final'!$L$7="Moderado"),CONCATENATE("R",'Mapa final'!$A$7),"")</f>
        <v/>
      </c>
      <c r="W38" s="372"/>
      <c r="X38" s="379" t="str">
        <f>IF(AND('Mapa final'!$H$17="Muy Baja",'Mapa final'!$L$17="Moderado"),CONCATENATE("R",'Mapa final'!$A$17),"")</f>
        <v/>
      </c>
      <c r="Y38" s="372"/>
      <c r="Z38" s="379" t="str">
        <f>IF(AND('Mapa final'!$H$26="Muy Baja",'Mapa final'!$L$26="Moderado"),CONCATENATE("R",'Mapa final'!$A$26),"")</f>
        <v/>
      </c>
      <c r="AA38" s="372"/>
      <c r="AB38" s="371" t="str">
        <f>IF(AND('Mapa final'!$H$7="Muy Baja",'Mapa final'!$L$7="Mayor"),CONCATENATE("R",'Mapa final'!$A$7),"")</f>
        <v/>
      </c>
      <c r="AC38" s="372"/>
      <c r="AD38" s="373" t="str">
        <f>IF(AND('Mapa final'!$H$17="Muy Baja",'Mapa final'!$L$17="Mayor"),CONCATENATE("R",'Mapa final'!$A$17),"")</f>
        <v/>
      </c>
      <c r="AE38" s="372"/>
      <c r="AF38" s="373" t="str">
        <f>IF(AND('Mapa final'!$H$26="Muy Baja",'Mapa final'!$L$26="Mayor"),CONCATENATE("R",'Mapa final'!$A$26),"")</f>
        <v/>
      </c>
      <c r="AG38" s="380"/>
      <c r="AH38" s="382" t="str">
        <f>IF(AND('Mapa final'!$H$7="Muy Baja",'Mapa final'!$L$7="Catastrófico"),CONCATENATE("R",'Mapa final'!$A$7),"")</f>
        <v/>
      </c>
      <c r="AI38" s="372"/>
      <c r="AJ38" s="383" t="str">
        <f>IF(AND('Mapa final'!$H$17="Muy Baja",'Mapa final'!$L$17="Catastrófico"),CONCATENATE("R",'Mapa final'!$A$17),"")</f>
        <v/>
      </c>
      <c r="AK38" s="372"/>
      <c r="AL38" s="383" t="str">
        <f>IF(AND('Mapa final'!$H$26="Muy Baja",'Mapa final'!$L$26="Catastrófico"),CONCATENATE("R",'Mapa final'!$A$26),"")</f>
        <v/>
      </c>
      <c r="AM38" s="380"/>
      <c r="AN38" s="2"/>
      <c r="AO38" s="2"/>
      <c r="AP38" s="2"/>
      <c r="AQ38" s="2"/>
      <c r="AR38" s="2"/>
      <c r="AS38" s="2"/>
      <c r="AT38" s="2"/>
      <c r="AU38" s="2"/>
      <c r="AV38" s="2"/>
      <c r="AW38" s="2"/>
      <c r="AX38" s="2"/>
      <c r="AY38" s="2"/>
      <c r="AZ38" s="2"/>
      <c r="BA38" s="2"/>
      <c r="BB38" s="2"/>
      <c r="BC38" s="2"/>
      <c r="BD38" s="2"/>
      <c r="BE38" s="2"/>
      <c r="BF38" s="2"/>
      <c r="BG38" s="2"/>
      <c r="BH38" s="2"/>
      <c r="BI38" s="2"/>
    </row>
    <row r="39" spans="1:61" ht="15.75" customHeight="1" x14ac:dyDescent="0.35">
      <c r="A39" s="2"/>
      <c r="B39" s="405"/>
      <c r="C39" s="266"/>
      <c r="D39" s="267"/>
      <c r="E39" s="278"/>
      <c r="F39" s="266"/>
      <c r="G39" s="266"/>
      <c r="H39" s="266"/>
      <c r="I39" s="266"/>
      <c r="J39" s="368"/>
      <c r="K39" s="366"/>
      <c r="L39" s="365"/>
      <c r="M39" s="366"/>
      <c r="N39" s="365"/>
      <c r="O39" s="366"/>
      <c r="P39" s="368"/>
      <c r="Q39" s="366"/>
      <c r="R39" s="365"/>
      <c r="S39" s="366"/>
      <c r="T39" s="365"/>
      <c r="U39" s="366"/>
      <c r="V39" s="368"/>
      <c r="W39" s="366"/>
      <c r="X39" s="365"/>
      <c r="Y39" s="366"/>
      <c r="Z39" s="365"/>
      <c r="AA39" s="366"/>
      <c r="AB39" s="368"/>
      <c r="AC39" s="366"/>
      <c r="AD39" s="365"/>
      <c r="AE39" s="366"/>
      <c r="AF39" s="365"/>
      <c r="AG39" s="378"/>
      <c r="AH39" s="368"/>
      <c r="AI39" s="366"/>
      <c r="AJ39" s="365"/>
      <c r="AK39" s="366"/>
      <c r="AL39" s="365"/>
      <c r="AM39" s="378"/>
      <c r="AN39" s="2"/>
      <c r="AO39" s="2"/>
      <c r="AP39" s="2"/>
      <c r="AQ39" s="2"/>
      <c r="AR39" s="2"/>
      <c r="AS39" s="2"/>
      <c r="AT39" s="2"/>
      <c r="AU39" s="2"/>
      <c r="AV39" s="2"/>
      <c r="AW39" s="2"/>
      <c r="AX39" s="2"/>
      <c r="AY39" s="2"/>
      <c r="AZ39" s="2"/>
      <c r="BA39" s="2"/>
      <c r="BB39" s="2"/>
      <c r="BC39" s="2"/>
      <c r="BD39" s="2"/>
      <c r="BE39" s="2"/>
      <c r="BF39" s="2"/>
      <c r="BG39" s="2"/>
      <c r="BH39" s="2"/>
      <c r="BI39" s="2"/>
    </row>
    <row r="40" spans="1:61" ht="15.75" customHeight="1" x14ac:dyDescent="0.35">
      <c r="A40" s="2"/>
      <c r="B40" s="405"/>
      <c r="C40" s="266"/>
      <c r="D40" s="267"/>
      <c r="E40" s="278"/>
      <c r="F40" s="266"/>
      <c r="G40" s="266"/>
      <c r="H40" s="266"/>
      <c r="I40" s="266"/>
      <c r="J40" s="400" t="str">
        <f>IF(AND('Mapa final'!$H$36="Muy Baja",'Mapa final'!$L$36="Leve"),CONCATENATE("R",'Mapa final'!$A$36),"")</f>
        <v/>
      </c>
      <c r="K40" s="364"/>
      <c r="L40" s="396" t="str">
        <f>IF(AND('Mapa final'!$H$46="Muy Baja",'Mapa final'!$L$46="Leve"),CONCATENATE("R",'Mapa final'!$A$46),"")</f>
        <v/>
      </c>
      <c r="M40" s="364"/>
      <c r="N40" s="396" t="str">
        <f>IF(AND('Mapa final'!$H$56="Muy Baja",'Mapa final'!$L$56="Leve"),CONCATENATE("R",'Mapa final'!$A$56),"")</f>
        <v/>
      </c>
      <c r="O40" s="364"/>
      <c r="P40" s="397" t="str">
        <f>IF(AND('Mapa final'!$H$36="Muy Baja",'Mapa final'!$L$36="Menor"),CONCATENATE("R",'Mapa final'!$A$36),"")</f>
        <v/>
      </c>
      <c r="Q40" s="364"/>
      <c r="R40" s="381" t="str">
        <f>IF(AND('Mapa final'!$H$46="Muy Baja",'Mapa final'!$L$46="Menor"),CONCATENATE("R",'Mapa final'!$A$46),"")</f>
        <v/>
      </c>
      <c r="S40" s="364"/>
      <c r="T40" s="381" t="str">
        <f>IF(AND('Mapa final'!$H$56="Muy Baja",'Mapa final'!$L$56="Menor"),CONCATENATE("R",'Mapa final'!$A$56),"")</f>
        <v/>
      </c>
      <c r="U40" s="364"/>
      <c r="V40" s="397" t="str">
        <f>IF(AND('Mapa final'!$H$36="Muy Baja",'Mapa final'!$L$36="Moderado"),CONCATENATE("R",'Mapa final'!$A$36),"")</f>
        <v/>
      </c>
      <c r="W40" s="364"/>
      <c r="X40" s="381" t="str">
        <f>IF(AND('Mapa final'!$H$46="Muy Baja",'Mapa final'!$L$46="Moderado"),CONCATENATE("R",'Mapa final'!$A$46),"")</f>
        <v/>
      </c>
      <c r="Y40" s="364"/>
      <c r="Z40" s="381" t="str">
        <f>IF(AND('Mapa final'!$H$56="Muy Baja",'Mapa final'!$L$56="Moderado"),CONCATENATE("R",'Mapa final'!$A$56),"")</f>
        <v/>
      </c>
      <c r="AA40" s="364"/>
      <c r="AB40" s="367" t="str">
        <f>IF(AND('Mapa final'!$H$36="Muy Baja",'Mapa final'!$L$36="Mayor"),CONCATENATE("R",'Mapa final'!$A$36),"")</f>
        <v/>
      </c>
      <c r="AC40" s="364"/>
      <c r="AD40" s="363" t="str">
        <f>IF(AND('Mapa final'!$H$46="Muy Baja",'Mapa final'!$L$46="Mayor"),CONCATENATE("R",'Mapa final'!$A$46),"")</f>
        <v/>
      </c>
      <c r="AE40" s="364"/>
      <c r="AF40" s="363" t="str">
        <f>IF(AND('Mapa final'!$H$56="Muy Baja",'Mapa final'!$L$56="Mayor"),CONCATENATE("R",'Mapa final'!$A$56),"")</f>
        <v/>
      </c>
      <c r="AG40" s="377"/>
      <c r="AH40" s="369" t="str">
        <f>IF(AND('Mapa final'!$H$36="Muy Baja",'Mapa final'!$L$36="Catastrófico"),CONCATENATE("R",'Mapa final'!$A$36),"")</f>
        <v/>
      </c>
      <c r="AI40" s="364"/>
      <c r="AJ40" s="370" t="str">
        <f>IF(AND('Mapa final'!$H$46="Muy Baja",'Mapa final'!$L$46="Catastrófico"),CONCATENATE("R",'Mapa final'!$A$46),"")</f>
        <v/>
      </c>
      <c r="AK40" s="364"/>
      <c r="AL40" s="370" t="str">
        <f>IF(AND('Mapa final'!$H$56="Muy Baja",'Mapa final'!$L$56="Catastrófico"),CONCATENATE("R",'Mapa final'!$A$56),"")</f>
        <v/>
      </c>
      <c r="AM40" s="377"/>
      <c r="AN40" s="2"/>
      <c r="AO40" s="2"/>
      <c r="AP40" s="2"/>
      <c r="AQ40" s="2"/>
      <c r="AR40" s="2"/>
      <c r="AS40" s="2"/>
      <c r="AT40" s="2"/>
      <c r="AU40" s="2"/>
      <c r="AV40" s="2"/>
      <c r="AW40" s="2"/>
      <c r="AX40" s="2"/>
      <c r="AY40" s="2"/>
      <c r="AZ40" s="2"/>
      <c r="BA40" s="2"/>
      <c r="BB40" s="2"/>
      <c r="BC40" s="2"/>
      <c r="BD40" s="2"/>
      <c r="BE40" s="2"/>
      <c r="BF40" s="2"/>
      <c r="BG40" s="2"/>
      <c r="BH40" s="2"/>
      <c r="BI40" s="2"/>
    </row>
    <row r="41" spans="1:61" ht="15.75" customHeight="1" x14ac:dyDescent="0.35">
      <c r="A41" s="2"/>
      <c r="B41" s="405"/>
      <c r="C41" s="266"/>
      <c r="D41" s="267"/>
      <c r="E41" s="278"/>
      <c r="F41" s="266"/>
      <c r="G41" s="266"/>
      <c r="H41" s="266"/>
      <c r="I41" s="266"/>
      <c r="J41" s="368"/>
      <c r="K41" s="366"/>
      <c r="L41" s="365"/>
      <c r="M41" s="366"/>
      <c r="N41" s="365"/>
      <c r="O41" s="366"/>
      <c r="P41" s="368"/>
      <c r="Q41" s="366"/>
      <c r="R41" s="365"/>
      <c r="S41" s="366"/>
      <c r="T41" s="365"/>
      <c r="U41" s="366"/>
      <c r="V41" s="368"/>
      <c r="W41" s="366"/>
      <c r="X41" s="365"/>
      <c r="Y41" s="366"/>
      <c r="Z41" s="365"/>
      <c r="AA41" s="366"/>
      <c r="AB41" s="368"/>
      <c r="AC41" s="366"/>
      <c r="AD41" s="365"/>
      <c r="AE41" s="366"/>
      <c r="AF41" s="365"/>
      <c r="AG41" s="378"/>
      <c r="AH41" s="368"/>
      <c r="AI41" s="366"/>
      <c r="AJ41" s="365"/>
      <c r="AK41" s="366"/>
      <c r="AL41" s="365"/>
      <c r="AM41" s="378"/>
      <c r="AN41" s="2"/>
      <c r="AO41" s="2"/>
      <c r="AP41" s="2"/>
      <c r="AQ41" s="2"/>
      <c r="AR41" s="2"/>
      <c r="AS41" s="2"/>
      <c r="AT41" s="2"/>
      <c r="AU41" s="2"/>
      <c r="AV41" s="2"/>
      <c r="AW41" s="2"/>
      <c r="AX41" s="2"/>
      <c r="AY41" s="2"/>
      <c r="AZ41" s="2"/>
      <c r="BA41" s="2"/>
      <c r="BB41" s="2"/>
      <c r="BC41" s="2"/>
      <c r="BD41" s="2"/>
      <c r="BE41" s="2"/>
      <c r="BF41" s="2"/>
      <c r="BG41" s="2"/>
      <c r="BH41" s="2"/>
      <c r="BI41" s="2"/>
    </row>
    <row r="42" spans="1:61" ht="15.75" customHeight="1" x14ac:dyDescent="0.35">
      <c r="A42" s="2"/>
      <c r="B42" s="405"/>
      <c r="C42" s="266"/>
      <c r="D42" s="267"/>
      <c r="E42" s="278"/>
      <c r="F42" s="266"/>
      <c r="G42" s="266"/>
      <c r="H42" s="266"/>
      <c r="I42" s="266"/>
      <c r="J42" s="400" t="str">
        <f>IF(AND('Mapa final'!$H$66="Muy Baja",'Mapa final'!$L$66="Leve"),CONCATENATE("R",'Mapa final'!$A$66),"")</f>
        <v/>
      </c>
      <c r="K42" s="364"/>
      <c r="L42" s="396" t="str">
        <f>IF(AND('Mapa final'!$H$76="Muy Baja",'Mapa final'!$L$76="Leve"),CONCATENATE("R",'Mapa final'!$A$76),"")</f>
        <v/>
      </c>
      <c r="M42" s="364"/>
      <c r="N42" s="396" t="str">
        <f>IF(AND('Mapa final'!$H$86="Muy Baja",'Mapa final'!$L$86="Leve"),CONCATENATE("R",'Mapa final'!$A$86),"")</f>
        <v/>
      </c>
      <c r="O42" s="364"/>
      <c r="P42" s="397" t="str">
        <f>IF(AND('Mapa final'!$H$66="Muy Baja",'Mapa final'!$L$66="Menor"),CONCATENATE("R",'Mapa final'!$A$66),"")</f>
        <v/>
      </c>
      <c r="Q42" s="364"/>
      <c r="R42" s="381" t="str">
        <f>IF(AND('Mapa final'!$H$76="Muy Baja",'Mapa final'!$L$76="Menor"),CONCATENATE("R",'Mapa final'!$A$76),"")</f>
        <v/>
      </c>
      <c r="S42" s="364"/>
      <c r="T42" s="381" t="str">
        <f>IF(AND('Mapa final'!$H$86="Muy Baja",'Mapa final'!$L$86="Menor"),CONCATENATE("R",'Mapa final'!$A$86),"")</f>
        <v/>
      </c>
      <c r="U42" s="364"/>
      <c r="V42" s="397" t="str">
        <f>IF(AND('Mapa final'!$H$66="Muy Baja",'Mapa final'!$L$66="Moderado"),CONCATENATE("R",'Mapa final'!$A$66),"")</f>
        <v/>
      </c>
      <c r="W42" s="364"/>
      <c r="X42" s="381" t="str">
        <f>IF(AND('Mapa final'!$H$76="Muy Baja",'Mapa final'!$L$76="Moderado"),CONCATENATE("R",'Mapa final'!$A$76),"")</f>
        <v/>
      </c>
      <c r="Y42" s="364"/>
      <c r="Z42" s="381" t="str">
        <f>IF(AND('Mapa final'!$H$86="Muy Baja",'Mapa final'!$L$86="Moderado"),CONCATENATE("R",'Mapa final'!$A$86),"")</f>
        <v/>
      </c>
      <c r="AA42" s="364"/>
      <c r="AB42" s="367" t="str">
        <f>IF(AND('Mapa final'!$H$66="Muy Baja",'Mapa final'!$L$66="Mayor"),CONCATENATE("R",'Mapa final'!$A$66),"")</f>
        <v/>
      </c>
      <c r="AC42" s="364"/>
      <c r="AD42" s="363" t="str">
        <f>IF(AND('Mapa final'!$H$76="Muy Baja",'Mapa final'!$L$76="Mayor"),CONCATENATE("R",'Mapa final'!$A$76),"")</f>
        <v/>
      </c>
      <c r="AE42" s="364"/>
      <c r="AF42" s="363" t="str">
        <f>IF(AND('Mapa final'!$H$86="Muy Baja",'Mapa final'!$L$86="Mayor"),CONCATENATE("R",'Mapa final'!$A$86),"")</f>
        <v/>
      </c>
      <c r="AG42" s="377"/>
      <c r="AH42" s="369" t="str">
        <f>IF(AND('Mapa final'!$H$66="Muy Baja",'Mapa final'!$L$66="Catastrófico"),CONCATENATE("R",'Mapa final'!$A$66),"")</f>
        <v/>
      </c>
      <c r="AI42" s="364"/>
      <c r="AJ42" s="370" t="str">
        <f>IF(AND('Mapa final'!$H$76="Muy Baja",'Mapa final'!$L$76="Catastrófico"),CONCATENATE("R",'Mapa final'!$A$76),"")</f>
        <v/>
      </c>
      <c r="AK42" s="364"/>
      <c r="AL42" s="370" t="str">
        <f>IF(AND('Mapa final'!$H$86="Muy Baja",'Mapa final'!$L$86="Catastrófico"),CONCATENATE("R",'Mapa final'!$A$86),"")</f>
        <v/>
      </c>
      <c r="AM42" s="377"/>
      <c r="AN42" s="2"/>
      <c r="AO42" s="2"/>
      <c r="AP42" s="2"/>
      <c r="AQ42" s="2"/>
      <c r="AR42" s="2"/>
      <c r="AS42" s="2"/>
      <c r="AT42" s="2"/>
      <c r="AU42" s="2"/>
      <c r="AV42" s="2"/>
      <c r="AW42" s="2"/>
      <c r="AX42" s="2"/>
      <c r="AY42" s="2"/>
      <c r="AZ42" s="2"/>
      <c r="BA42" s="2"/>
      <c r="BB42" s="2"/>
      <c r="BC42" s="2"/>
      <c r="BD42" s="2"/>
      <c r="BE42" s="2"/>
      <c r="BF42" s="2"/>
      <c r="BG42" s="2"/>
      <c r="BH42" s="2"/>
      <c r="BI42" s="2"/>
    </row>
    <row r="43" spans="1:61" ht="15.75" customHeight="1" x14ac:dyDescent="0.35">
      <c r="A43" s="2"/>
      <c r="B43" s="405"/>
      <c r="C43" s="266"/>
      <c r="D43" s="267"/>
      <c r="E43" s="278"/>
      <c r="F43" s="266"/>
      <c r="G43" s="266"/>
      <c r="H43" s="266"/>
      <c r="I43" s="266"/>
      <c r="J43" s="368"/>
      <c r="K43" s="366"/>
      <c r="L43" s="365"/>
      <c r="M43" s="366"/>
      <c r="N43" s="365"/>
      <c r="O43" s="366"/>
      <c r="P43" s="368"/>
      <c r="Q43" s="366"/>
      <c r="R43" s="365"/>
      <c r="S43" s="366"/>
      <c r="T43" s="365"/>
      <c r="U43" s="366"/>
      <c r="V43" s="368"/>
      <c r="W43" s="366"/>
      <c r="X43" s="365"/>
      <c r="Y43" s="366"/>
      <c r="Z43" s="365"/>
      <c r="AA43" s="366"/>
      <c r="AB43" s="368"/>
      <c r="AC43" s="366"/>
      <c r="AD43" s="365"/>
      <c r="AE43" s="366"/>
      <c r="AF43" s="365"/>
      <c r="AG43" s="378"/>
      <c r="AH43" s="368"/>
      <c r="AI43" s="366"/>
      <c r="AJ43" s="365"/>
      <c r="AK43" s="366"/>
      <c r="AL43" s="365"/>
      <c r="AM43" s="378"/>
      <c r="AN43" s="2"/>
      <c r="AO43" s="2"/>
      <c r="AP43" s="2"/>
      <c r="AQ43" s="2"/>
      <c r="AR43" s="2"/>
      <c r="AS43" s="2"/>
      <c r="AT43" s="2"/>
      <c r="AU43" s="2"/>
      <c r="AV43" s="2"/>
      <c r="AW43" s="2"/>
      <c r="AX43" s="2"/>
      <c r="AY43" s="2"/>
      <c r="AZ43" s="2"/>
      <c r="BA43" s="2"/>
      <c r="BB43" s="2"/>
      <c r="BC43" s="2"/>
      <c r="BD43" s="2"/>
      <c r="BE43" s="2"/>
      <c r="BF43" s="2"/>
      <c r="BG43" s="2"/>
      <c r="BH43" s="2"/>
      <c r="BI43" s="2"/>
    </row>
    <row r="44" spans="1:61" ht="15.75" customHeight="1" x14ac:dyDescent="0.35">
      <c r="A44" s="2"/>
      <c r="B44" s="405"/>
      <c r="C44" s="266"/>
      <c r="D44" s="267"/>
      <c r="E44" s="278"/>
      <c r="F44" s="266"/>
      <c r="G44" s="266"/>
      <c r="H44" s="266"/>
      <c r="I44" s="266"/>
      <c r="J44" s="400" t="str">
        <f>IF(AND('Mapa final'!$H$96="Muy Baja",'Mapa final'!$L$96="Leve"),CONCATENATE("R",'Mapa final'!$A$96),"")</f>
        <v/>
      </c>
      <c r="K44" s="364"/>
      <c r="L44" s="396" t="str">
        <f>IF(AND('Mapa final'!$H$106="Muy Baja",'Mapa final'!$L$106="Leve"),CONCATENATE("R",'Mapa final'!$A$106),"")</f>
        <v/>
      </c>
      <c r="M44" s="364"/>
      <c r="N44" s="396" t="str">
        <f>IF(AND('Mapa final'!$H$116="Muy Baja",'Mapa final'!$L$116="Leve"),CONCATENATE("R",'Mapa final'!$A$116),"")</f>
        <v/>
      </c>
      <c r="O44" s="364"/>
      <c r="P44" s="397" t="str">
        <f>IF(AND('Mapa final'!$H$96="Muy Baja",'Mapa final'!$L$96="Menor"),CONCATENATE("R",'Mapa final'!$A$96),"")</f>
        <v/>
      </c>
      <c r="Q44" s="364"/>
      <c r="R44" s="381" t="str">
        <f>IF(AND('Mapa final'!$H$106="Muy Baja",'Mapa final'!$L$106="Menor"),CONCATENATE("R",'Mapa final'!$A$106),"")</f>
        <v/>
      </c>
      <c r="S44" s="364"/>
      <c r="T44" s="381" t="str">
        <f>IF(AND('Mapa final'!$H$116="Muy Baja",'Mapa final'!$L$116="Menor"),CONCATENATE("R",'Mapa final'!$A$116),"")</f>
        <v/>
      </c>
      <c r="U44" s="364"/>
      <c r="V44" s="397" t="str">
        <f>IF(AND('Mapa final'!$H$96="Muy Baja",'Mapa final'!$L$96="Moderado"),CONCATENATE("R",'Mapa final'!$A$96),"")</f>
        <v/>
      </c>
      <c r="W44" s="364"/>
      <c r="X44" s="381" t="str">
        <f>IF(AND('Mapa final'!$H$106="Muy Baja",'Mapa final'!$L$106="Moderado"),CONCATENATE("R",'Mapa final'!$A$106),"")</f>
        <v/>
      </c>
      <c r="Y44" s="364"/>
      <c r="Z44" s="381" t="str">
        <f>IF(AND('Mapa final'!$H$116="Muy Baja",'Mapa final'!$L$116="Moderado"),CONCATENATE("R",'Mapa final'!$A$116),"")</f>
        <v/>
      </c>
      <c r="AA44" s="364"/>
      <c r="AB44" s="367" t="str">
        <f>IF(AND('Mapa final'!$H$96="Muy Baja",'Mapa final'!$L$96="Mayor"),CONCATENATE("R",'Mapa final'!$A$96),"")</f>
        <v/>
      </c>
      <c r="AC44" s="364"/>
      <c r="AD44" s="363" t="str">
        <f>IF(AND('Mapa final'!$H$106="Muy Baja",'Mapa final'!$L$106="Mayor"),CONCATENATE("R",'Mapa final'!$A$106),"")</f>
        <v/>
      </c>
      <c r="AE44" s="364"/>
      <c r="AF44" s="363" t="str">
        <f>IF(AND('Mapa final'!$H$116="Muy Baja",'Mapa final'!$L$116="Mayor"),CONCATENATE("R",'Mapa final'!$A$116),"")</f>
        <v/>
      </c>
      <c r="AG44" s="377"/>
      <c r="AH44" s="369" t="str">
        <f>IF(AND('Mapa final'!$H$96="Muy Baja",'Mapa final'!$L$96="Catastrófico"),CONCATENATE("R",'Mapa final'!$A$96),"")</f>
        <v/>
      </c>
      <c r="AI44" s="364"/>
      <c r="AJ44" s="370" t="str">
        <f>IF(AND('Mapa final'!$H$106="Muy Baja",'Mapa final'!$L$106="Catastrófico"),CONCATENATE("R",'Mapa final'!$A$106),"")</f>
        <v/>
      </c>
      <c r="AK44" s="364"/>
      <c r="AL44" s="370" t="str">
        <f>IF(AND('Mapa final'!$H$116="Muy Baja",'Mapa final'!$L$116="Catastrófico"),CONCATENATE("R",'Mapa final'!$A$116),"")</f>
        <v/>
      </c>
      <c r="AM44" s="377"/>
      <c r="AN44" s="2"/>
      <c r="AO44" s="2"/>
      <c r="AP44" s="2"/>
      <c r="AQ44" s="2"/>
      <c r="AR44" s="2"/>
      <c r="AS44" s="2"/>
      <c r="AT44" s="2"/>
      <c r="AU44" s="2"/>
      <c r="AV44" s="2"/>
      <c r="AW44" s="2"/>
      <c r="AX44" s="2"/>
      <c r="AY44" s="2"/>
      <c r="AZ44" s="2"/>
      <c r="BA44" s="2"/>
      <c r="BB44" s="2"/>
      <c r="BC44" s="2"/>
      <c r="BD44" s="2"/>
      <c r="BE44" s="2"/>
      <c r="BF44" s="2"/>
      <c r="BG44" s="2"/>
      <c r="BH44" s="2"/>
      <c r="BI44" s="2"/>
    </row>
    <row r="45" spans="1:61" ht="15.75" customHeight="1" x14ac:dyDescent="0.35">
      <c r="A45" s="2"/>
      <c r="B45" s="365"/>
      <c r="C45" s="407"/>
      <c r="D45" s="378"/>
      <c r="E45" s="374"/>
      <c r="F45" s="388"/>
      <c r="G45" s="388"/>
      <c r="H45" s="388"/>
      <c r="I45" s="388"/>
      <c r="J45" s="374"/>
      <c r="K45" s="375"/>
      <c r="L45" s="376"/>
      <c r="M45" s="375"/>
      <c r="N45" s="376"/>
      <c r="O45" s="375"/>
      <c r="P45" s="374"/>
      <c r="Q45" s="375"/>
      <c r="R45" s="376"/>
      <c r="S45" s="375"/>
      <c r="T45" s="376"/>
      <c r="U45" s="375"/>
      <c r="V45" s="374"/>
      <c r="W45" s="375"/>
      <c r="X45" s="376"/>
      <c r="Y45" s="375"/>
      <c r="Z45" s="376"/>
      <c r="AA45" s="375"/>
      <c r="AB45" s="374"/>
      <c r="AC45" s="375"/>
      <c r="AD45" s="376"/>
      <c r="AE45" s="375"/>
      <c r="AF45" s="376"/>
      <c r="AG45" s="384"/>
      <c r="AH45" s="374"/>
      <c r="AI45" s="375"/>
      <c r="AJ45" s="376"/>
      <c r="AK45" s="375"/>
      <c r="AL45" s="376"/>
      <c r="AM45" s="384"/>
      <c r="AN45" s="2"/>
      <c r="AO45" s="2"/>
      <c r="AP45" s="2"/>
      <c r="AQ45" s="2"/>
      <c r="AR45" s="2"/>
      <c r="AS45" s="2"/>
      <c r="AT45" s="2"/>
      <c r="AU45" s="2"/>
      <c r="AV45" s="2"/>
      <c r="AW45" s="2"/>
      <c r="AX45" s="2"/>
      <c r="AY45" s="2"/>
      <c r="AZ45" s="2"/>
      <c r="BA45" s="2"/>
      <c r="BB45" s="2"/>
      <c r="BC45" s="2"/>
      <c r="BD45" s="2"/>
      <c r="BE45" s="2"/>
      <c r="BF45" s="2"/>
      <c r="BG45" s="2"/>
      <c r="BH45" s="2"/>
      <c r="BI45" s="2"/>
    </row>
    <row r="46" spans="1:61" ht="15.75" customHeight="1" x14ac:dyDescent="0.35">
      <c r="A46" s="2"/>
      <c r="B46" s="2"/>
      <c r="C46" s="2"/>
      <c r="D46" s="2"/>
      <c r="E46" s="2"/>
      <c r="F46" s="2"/>
      <c r="G46" s="2"/>
      <c r="H46" s="2"/>
      <c r="I46" s="2"/>
      <c r="J46" s="409" t="s">
        <v>373</v>
      </c>
      <c r="K46" s="266"/>
      <c r="L46" s="266"/>
      <c r="M46" s="266"/>
      <c r="N46" s="266"/>
      <c r="O46" s="267"/>
      <c r="P46" s="409" t="s">
        <v>374</v>
      </c>
      <c r="Q46" s="266"/>
      <c r="R46" s="266"/>
      <c r="S46" s="266"/>
      <c r="T46" s="266"/>
      <c r="U46" s="267"/>
      <c r="V46" s="409" t="s">
        <v>375</v>
      </c>
      <c r="W46" s="266"/>
      <c r="X46" s="266"/>
      <c r="Y46" s="266"/>
      <c r="Z46" s="266"/>
      <c r="AA46" s="267"/>
      <c r="AB46" s="409" t="s">
        <v>376</v>
      </c>
      <c r="AC46" s="266"/>
      <c r="AD46" s="266"/>
      <c r="AE46" s="266"/>
      <c r="AF46" s="266"/>
      <c r="AG46" s="267"/>
      <c r="AH46" s="409" t="s">
        <v>377</v>
      </c>
      <c r="AI46" s="266"/>
      <c r="AJ46" s="266"/>
      <c r="AK46" s="266"/>
      <c r="AL46" s="266"/>
      <c r="AM46" s="267"/>
      <c r="AN46" s="2"/>
      <c r="AO46" s="2"/>
      <c r="AP46" s="2"/>
      <c r="AQ46" s="2"/>
      <c r="AR46" s="2"/>
      <c r="AS46" s="2"/>
      <c r="AT46" s="2"/>
      <c r="AU46" s="2"/>
      <c r="AV46" s="2"/>
      <c r="AW46" s="2"/>
      <c r="AX46" s="2"/>
      <c r="AY46" s="2"/>
      <c r="AZ46" s="2"/>
      <c r="BA46" s="2"/>
      <c r="BB46" s="2"/>
      <c r="BC46" s="2"/>
      <c r="BD46" s="2"/>
      <c r="BE46" s="2"/>
      <c r="BF46" s="2"/>
      <c r="BG46" s="2"/>
      <c r="BH46" s="2"/>
      <c r="BI46" s="2"/>
    </row>
    <row r="47" spans="1:61" ht="15.75" customHeight="1" x14ac:dyDescent="0.35">
      <c r="A47" s="2"/>
      <c r="B47" s="2"/>
      <c r="C47" s="2"/>
      <c r="D47" s="2"/>
      <c r="E47" s="2"/>
      <c r="F47" s="2"/>
      <c r="G47" s="2"/>
      <c r="H47" s="2"/>
      <c r="I47" s="2"/>
      <c r="J47" s="278"/>
      <c r="K47" s="266"/>
      <c r="L47" s="266"/>
      <c r="M47" s="266"/>
      <c r="N47" s="266"/>
      <c r="O47" s="267"/>
      <c r="P47" s="278"/>
      <c r="Q47" s="266"/>
      <c r="R47" s="266"/>
      <c r="S47" s="266"/>
      <c r="T47" s="266"/>
      <c r="U47" s="267"/>
      <c r="V47" s="278"/>
      <c r="W47" s="266"/>
      <c r="X47" s="266"/>
      <c r="Y47" s="266"/>
      <c r="Z47" s="266"/>
      <c r="AA47" s="267"/>
      <c r="AB47" s="278"/>
      <c r="AC47" s="266"/>
      <c r="AD47" s="266"/>
      <c r="AE47" s="266"/>
      <c r="AF47" s="266"/>
      <c r="AG47" s="267"/>
      <c r="AH47" s="278"/>
      <c r="AI47" s="266"/>
      <c r="AJ47" s="266"/>
      <c r="AK47" s="266"/>
      <c r="AL47" s="266"/>
      <c r="AM47" s="267"/>
      <c r="AN47" s="2"/>
      <c r="AO47" s="2"/>
      <c r="AP47" s="2"/>
      <c r="AQ47" s="2"/>
      <c r="AR47" s="2"/>
      <c r="AS47" s="2"/>
      <c r="AT47" s="2"/>
      <c r="AU47" s="2"/>
      <c r="AV47" s="2"/>
      <c r="AW47" s="2"/>
      <c r="AX47" s="2"/>
      <c r="AY47" s="2"/>
      <c r="AZ47" s="2"/>
      <c r="BA47" s="2"/>
      <c r="BB47" s="2"/>
      <c r="BC47" s="2"/>
      <c r="BD47" s="2"/>
      <c r="BE47" s="2"/>
      <c r="BF47" s="2"/>
      <c r="BG47" s="2"/>
      <c r="BH47" s="2"/>
      <c r="BI47" s="2"/>
    </row>
    <row r="48" spans="1:61" ht="15.75" customHeight="1" x14ac:dyDescent="0.35">
      <c r="A48" s="2"/>
      <c r="B48" s="2"/>
      <c r="C48" s="2"/>
      <c r="D48" s="2"/>
      <c r="E48" s="2"/>
      <c r="F48" s="2"/>
      <c r="G48" s="2"/>
      <c r="H48" s="2"/>
      <c r="I48" s="2"/>
      <c r="J48" s="278"/>
      <c r="K48" s="266"/>
      <c r="L48" s="266"/>
      <c r="M48" s="266"/>
      <c r="N48" s="266"/>
      <c r="O48" s="267"/>
      <c r="P48" s="278"/>
      <c r="Q48" s="266"/>
      <c r="R48" s="266"/>
      <c r="S48" s="266"/>
      <c r="T48" s="266"/>
      <c r="U48" s="267"/>
      <c r="V48" s="278"/>
      <c r="W48" s="266"/>
      <c r="X48" s="266"/>
      <c r="Y48" s="266"/>
      <c r="Z48" s="266"/>
      <c r="AA48" s="267"/>
      <c r="AB48" s="278"/>
      <c r="AC48" s="266"/>
      <c r="AD48" s="266"/>
      <c r="AE48" s="266"/>
      <c r="AF48" s="266"/>
      <c r="AG48" s="267"/>
      <c r="AH48" s="278"/>
      <c r="AI48" s="266"/>
      <c r="AJ48" s="266"/>
      <c r="AK48" s="266"/>
      <c r="AL48" s="266"/>
      <c r="AM48" s="267"/>
      <c r="AN48" s="2"/>
      <c r="AO48" s="2"/>
      <c r="AP48" s="2"/>
      <c r="AQ48" s="2"/>
      <c r="AR48" s="2"/>
      <c r="AS48" s="2"/>
      <c r="AT48" s="2"/>
      <c r="AU48" s="2"/>
      <c r="AV48" s="2"/>
      <c r="AW48" s="2"/>
      <c r="AX48" s="2"/>
      <c r="AY48" s="2"/>
      <c r="AZ48" s="2"/>
      <c r="BA48" s="2"/>
      <c r="BB48" s="2"/>
      <c r="BC48" s="2"/>
      <c r="BD48" s="2"/>
      <c r="BE48" s="2"/>
      <c r="BF48" s="2"/>
      <c r="BG48" s="2"/>
      <c r="BH48" s="2"/>
      <c r="BI48" s="2"/>
    </row>
    <row r="49" spans="1:61" ht="15.75" customHeight="1" x14ac:dyDescent="0.35">
      <c r="A49" s="2"/>
      <c r="B49" s="2"/>
      <c r="C49" s="2"/>
      <c r="D49" s="2"/>
      <c r="E49" s="2"/>
      <c r="F49" s="2"/>
      <c r="G49" s="2"/>
      <c r="H49" s="2"/>
      <c r="I49" s="2"/>
      <c r="J49" s="278"/>
      <c r="K49" s="266"/>
      <c r="L49" s="266"/>
      <c r="M49" s="266"/>
      <c r="N49" s="266"/>
      <c r="O49" s="267"/>
      <c r="P49" s="278"/>
      <c r="Q49" s="266"/>
      <c r="R49" s="266"/>
      <c r="S49" s="266"/>
      <c r="T49" s="266"/>
      <c r="U49" s="267"/>
      <c r="V49" s="278"/>
      <c r="W49" s="266"/>
      <c r="X49" s="266"/>
      <c r="Y49" s="266"/>
      <c r="Z49" s="266"/>
      <c r="AA49" s="267"/>
      <c r="AB49" s="278"/>
      <c r="AC49" s="266"/>
      <c r="AD49" s="266"/>
      <c r="AE49" s="266"/>
      <c r="AF49" s="266"/>
      <c r="AG49" s="267"/>
      <c r="AH49" s="278"/>
      <c r="AI49" s="266"/>
      <c r="AJ49" s="266"/>
      <c r="AK49" s="266"/>
      <c r="AL49" s="266"/>
      <c r="AM49" s="267"/>
      <c r="AN49" s="2"/>
      <c r="AO49" s="2"/>
      <c r="AP49" s="2"/>
      <c r="AQ49" s="2"/>
      <c r="AR49" s="2"/>
      <c r="AS49" s="2"/>
      <c r="AT49" s="2"/>
      <c r="AU49" s="2"/>
      <c r="AV49" s="2"/>
      <c r="AW49" s="2"/>
      <c r="AX49" s="2"/>
      <c r="AY49" s="2"/>
      <c r="AZ49" s="2"/>
      <c r="BA49" s="2"/>
      <c r="BB49" s="2"/>
      <c r="BC49" s="2"/>
      <c r="BD49" s="2"/>
      <c r="BE49" s="2"/>
      <c r="BF49" s="2"/>
      <c r="BG49" s="2"/>
      <c r="BH49" s="2"/>
      <c r="BI49" s="2"/>
    </row>
    <row r="50" spans="1:61" ht="15.75" customHeight="1" x14ac:dyDescent="0.35">
      <c r="A50" s="2"/>
      <c r="B50" s="2"/>
      <c r="C50" s="2"/>
      <c r="D50" s="2"/>
      <c r="E50" s="2"/>
      <c r="F50" s="2"/>
      <c r="G50" s="2"/>
      <c r="H50" s="2"/>
      <c r="I50" s="2"/>
      <c r="J50" s="278"/>
      <c r="K50" s="266"/>
      <c r="L50" s="266"/>
      <c r="M50" s="266"/>
      <c r="N50" s="266"/>
      <c r="O50" s="267"/>
      <c r="P50" s="278"/>
      <c r="Q50" s="266"/>
      <c r="R50" s="266"/>
      <c r="S50" s="266"/>
      <c r="T50" s="266"/>
      <c r="U50" s="267"/>
      <c r="V50" s="278"/>
      <c r="W50" s="266"/>
      <c r="X50" s="266"/>
      <c r="Y50" s="266"/>
      <c r="Z50" s="266"/>
      <c r="AA50" s="267"/>
      <c r="AB50" s="278"/>
      <c r="AC50" s="266"/>
      <c r="AD50" s="266"/>
      <c r="AE50" s="266"/>
      <c r="AF50" s="266"/>
      <c r="AG50" s="267"/>
      <c r="AH50" s="278"/>
      <c r="AI50" s="266"/>
      <c r="AJ50" s="266"/>
      <c r="AK50" s="266"/>
      <c r="AL50" s="266"/>
      <c r="AM50" s="267"/>
      <c r="AN50" s="2"/>
      <c r="AO50" s="2"/>
      <c r="AP50" s="2"/>
      <c r="AQ50" s="2"/>
      <c r="AR50" s="2"/>
      <c r="AS50" s="2"/>
      <c r="AT50" s="2"/>
      <c r="AU50" s="2"/>
      <c r="AV50" s="2"/>
      <c r="AW50" s="2"/>
      <c r="AX50" s="2"/>
      <c r="AY50" s="2"/>
      <c r="AZ50" s="2"/>
      <c r="BA50" s="2"/>
      <c r="BB50" s="2"/>
      <c r="BC50" s="2"/>
      <c r="BD50" s="2"/>
      <c r="BE50" s="2"/>
      <c r="BF50" s="2"/>
      <c r="BG50" s="2"/>
      <c r="BH50" s="2"/>
      <c r="BI50" s="2"/>
    </row>
    <row r="51" spans="1:61" ht="15.75" customHeight="1" x14ac:dyDescent="0.35">
      <c r="A51" s="2"/>
      <c r="B51" s="2"/>
      <c r="C51" s="2"/>
      <c r="D51" s="2"/>
      <c r="E51" s="2"/>
      <c r="F51" s="2"/>
      <c r="G51" s="2"/>
      <c r="H51" s="2"/>
      <c r="I51" s="2"/>
      <c r="J51" s="374"/>
      <c r="K51" s="388"/>
      <c r="L51" s="388"/>
      <c r="M51" s="388"/>
      <c r="N51" s="388"/>
      <c r="O51" s="384"/>
      <c r="P51" s="374"/>
      <c r="Q51" s="388"/>
      <c r="R51" s="388"/>
      <c r="S51" s="388"/>
      <c r="T51" s="388"/>
      <c r="U51" s="384"/>
      <c r="V51" s="374"/>
      <c r="W51" s="388"/>
      <c r="X51" s="388"/>
      <c r="Y51" s="388"/>
      <c r="Z51" s="388"/>
      <c r="AA51" s="384"/>
      <c r="AB51" s="374"/>
      <c r="AC51" s="388"/>
      <c r="AD51" s="388"/>
      <c r="AE51" s="388"/>
      <c r="AF51" s="388"/>
      <c r="AG51" s="384"/>
      <c r="AH51" s="374"/>
      <c r="AI51" s="388"/>
      <c r="AJ51" s="388"/>
      <c r="AK51" s="388"/>
      <c r="AL51" s="388"/>
      <c r="AM51" s="384"/>
      <c r="AN51" s="2"/>
      <c r="AO51" s="2"/>
      <c r="AP51" s="2"/>
      <c r="AQ51" s="2"/>
      <c r="AR51" s="2"/>
      <c r="AS51" s="2"/>
      <c r="AT51" s="2"/>
      <c r="AU51" s="2"/>
      <c r="AV51" s="2"/>
      <c r="AW51" s="2"/>
      <c r="AX51" s="2"/>
      <c r="AY51" s="2"/>
      <c r="AZ51" s="2"/>
      <c r="BA51" s="2"/>
      <c r="BB51" s="2"/>
      <c r="BC51" s="2"/>
      <c r="BD51" s="2"/>
      <c r="BE51" s="2"/>
      <c r="BF51" s="2"/>
      <c r="BG51" s="2"/>
      <c r="BH51" s="2"/>
      <c r="BI51" s="2"/>
    </row>
    <row r="52" spans="1:61"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ht="15.75" customHeight="1" x14ac:dyDescent="0.35">
      <c r="A53" s="2"/>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2"/>
      <c r="AV53" s="2"/>
      <c r="AW53" s="2"/>
      <c r="AX53" s="2"/>
      <c r="AY53" s="2"/>
      <c r="AZ53" s="2"/>
      <c r="BA53" s="2"/>
      <c r="BB53" s="2"/>
      <c r="BC53" s="2"/>
      <c r="BD53" s="2"/>
      <c r="BE53" s="2"/>
      <c r="BF53" s="2"/>
      <c r="BG53" s="2"/>
      <c r="BH53" s="2"/>
      <c r="BI53" s="2"/>
    </row>
    <row r="54" spans="1:61" ht="15.75" customHeight="1" x14ac:dyDescent="0.35">
      <c r="A54" s="2"/>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2"/>
      <c r="AV54" s="2"/>
      <c r="AW54" s="2"/>
      <c r="AX54" s="2"/>
      <c r="AY54" s="2"/>
      <c r="AZ54" s="2"/>
      <c r="BA54" s="2"/>
      <c r="BB54" s="2"/>
      <c r="BC54" s="2"/>
      <c r="BD54" s="2"/>
      <c r="BE54" s="2"/>
      <c r="BF54" s="2"/>
      <c r="BG54" s="2"/>
      <c r="BH54" s="2"/>
      <c r="BI54" s="2"/>
    </row>
    <row r="55" spans="1:61"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row>
    <row r="56" spans="1:61"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row>
    <row r="57" spans="1:61"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spans="1:61"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row r="98" spans="1:61"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row>
    <row r="99" spans="1:61"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row>
    <row r="100" spans="1:61"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row>
    <row r="101" spans="1:61"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row>
    <row r="102" spans="1:61"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row>
    <row r="103" spans="1:61"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row>
    <row r="104" spans="1:61"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row>
    <row r="105" spans="1:61"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row>
    <row r="106" spans="1:61"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row>
    <row r="107" spans="1:61"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row>
    <row r="108" spans="1:61"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row>
    <row r="109" spans="1:61"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row>
    <row r="110" spans="1:61"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row>
    <row r="111" spans="1:61"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row>
    <row r="112" spans="1:61"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row>
    <row r="113" spans="1:61"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row>
    <row r="114" spans="1:61"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row>
    <row r="115" spans="1:61"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row>
    <row r="116" spans="1:61"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row>
    <row r="117" spans="1:61"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row>
    <row r="118" spans="1:61"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row>
    <row r="119" spans="1:61"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row>
    <row r="120" spans="1:61"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row>
    <row r="121" spans="1:61"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row>
    <row r="122" spans="1:61" ht="15.75" customHeight="1" x14ac:dyDescent="0.3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row>
    <row r="123" spans="1:61" ht="15.75" customHeight="1" x14ac:dyDescent="0.3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row>
    <row r="124" spans="1:61" ht="15.75" customHeight="1" x14ac:dyDescent="0.3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row>
    <row r="125" spans="1:61" ht="15.75" customHeight="1" x14ac:dyDescent="0.3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row>
    <row r="126" spans="1:61" ht="15.75" customHeight="1" x14ac:dyDescent="0.3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row>
    <row r="127" spans="1:61" ht="15.75" customHeight="1" x14ac:dyDescent="0.3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row>
    <row r="128" spans="1:61" ht="15.75" customHeight="1" x14ac:dyDescent="0.3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row>
    <row r="129" spans="2:61" ht="15.75" customHeight="1" x14ac:dyDescent="0.3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row>
    <row r="130" spans="2:61" ht="15.75" customHeight="1" x14ac:dyDescent="0.3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row>
    <row r="131" spans="2:61" ht="15.75" customHeight="1" x14ac:dyDescent="0.3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row>
    <row r="132" spans="2:61" ht="15.75" customHeight="1" x14ac:dyDescent="0.3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row>
    <row r="133" spans="2:61" ht="15.75" customHeight="1" x14ac:dyDescent="0.3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row>
    <row r="134" spans="2:61" ht="15.75" customHeight="1" x14ac:dyDescent="0.3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row>
    <row r="135" spans="2:61" ht="15.75" customHeight="1" x14ac:dyDescent="0.3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row>
    <row r="136" spans="2:61" ht="15.75" customHeight="1" x14ac:dyDescent="0.3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row>
    <row r="137" spans="2:61" ht="15.75" customHeight="1" x14ac:dyDescent="0.35">
      <c r="B137" s="2"/>
      <c r="C137" s="2"/>
      <c r="D137" s="2"/>
      <c r="E137" s="2"/>
      <c r="F137" s="2"/>
      <c r="G137" s="2"/>
      <c r="H137" s="2"/>
      <c r="I137" s="2"/>
    </row>
    <row r="138" spans="2:61" ht="15.75" customHeight="1" x14ac:dyDescent="0.35">
      <c r="B138" s="2"/>
      <c r="C138" s="2"/>
      <c r="D138" s="2"/>
      <c r="E138" s="2"/>
      <c r="F138" s="2"/>
      <c r="G138" s="2"/>
      <c r="H138" s="2"/>
      <c r="I138" s="2"/>
    </row>
    <row r="139" spans="2:61" ht="15.75" customHeight="1" x14ac:dyDescent="0.35">
      <c r="B139" s="2"/>
      <c r="C139" s="2"/>
      <c r="D139" s="2"/>
      <c r="E139" s="2"/>
      <c r="F139" s="2"/>
      <c r="G139" s="2"/>
      <c r="H139" s="2"/>
      <c r="I139" s="2"/>
    </row>
    <row r="140" spans="2:61" ht="15.75" customHeight="1" x14ac:dyDescent="0.35">
      <c r="B140" s="2"/>
      <c r="C140" s="2"/>
      <c r="D140" s="2"/>
      <c r="E140" s="2"/>
      <c r="F140" s="2"/>
      <c r="G140" s="2"/>
      <c r="H140" s="2"/>
      <c r="I140" s="2"/>
    </row>
    <row r="141" spans="2:61" ht="15.75" customHeight="1" x14ac:dyDescent="0.35"/>
    <row r="142" spans="2:61" ht="15.75" customHeight="1" x14ac:dyDescent="0.35"/>
    <row r="143" spans="2:61" ht="15.75" customHeight="1" x14ac:dyDescent="0.35"/>
    <row r="144" spans="2:61"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53125" defaultRowHeight="15" customHeight="1" x14ac:dyDescent="0.35"/>
  <cols>
    <col min="1" max="1" width="10.7265625" customWidth="1"/>
    <col min="2" max="18" width="5.7265625" customWidth="1"/>
    <col min="19" max="19" width="8.453125" customWidth="1"/>
    <col min="20" max="23" width="5.7265625" customWidth="1"/>
    <col min="24" max="24" width="8.54296875" customWidth="1"/>
    <col min="25" max="26" width="5.7265625" customWidth="1"/>
    <col min="27" max="27" width="10.7265625" customWidth="1"/>
    <col min="28" max="28" width="5.7265625" customWidth="1"/>
    <col min="29" max="29" width="7.453125" customWidth="1"/>
    <col min="30" max="33" width="5.7265625" customWidth="1"/>
    <col min="34" max="34" width="8.54296875" customWidth="1"/>
    <col min="35" max="39" width="5.7265625" customWidth="1"/>
    <col min="40" max="40" width="10.7265625" customWidth="1"/>
    <col min="41" max="46" width="5.7265625" customWidth="1"/>
    <col min="47" max="61" width="10.7265625" customWidth="1"/>
  </cols>
  <sheetData>
    <row r="1" spans="1:61" ht="14.5"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ht="18" customHeight="1" x14ac:dyDescent="0.35">
      <c r="A2" s="2"/>
      <c r="B2" s="421" t="s">
        <v>378</v>
      </c>
      <c r="C2" s="266"/>
      <c r="D2" s="266"/>
      <c r="E2" s="266"/>
      <c r="F2" s="266"/>
      <c r="G2" s="266"/>
      <c r="H2" s="266"/>
      <c r="I2" s="266"/>
      <c r="J2" s="403" t="s">
        <v>19</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364"/>
      <c r="AN2" s="2"/>
      <c r="AO2" s="2"/>
      <c r="AP2" s="2"/>
      <c r="AQ2" s="2"/>
      <c r="AR2" s="2"/>
      <c r="AS2" s="2"/>
      <c r="AT2" s="2"/>
      <c r="AU2" s="2"/>
      <c r="AV2" s="2"/>
      <c r="AW2" s="2"/>
      <c r="AX2" s="2"/>
      <c r="AY2" s="2"/>
      <c r="AZ2" s="2"/>
      <c r="BA2" s="2"/>
      <c r="BB2" s="2"/>
      <c r="BC2" s="2"/>
      <c r="BD2" s="2"/>
      <c r="BE2" s="2"/>
      <c r="BF2" s="2"/>
      <c r="BG2" s="2"/>
      <c r="BH2" s="2"/>
      <c r="BI2" s="2"/>
    </row>
    <row r="3" spans="1:61" ht="18.75" customHeight="1" x14ac:dyDescent="0.35">
      <c r="A3" s="2"/>
      <c r="B3" s="266"/>
      <c r="C3" s="266"/>
      <c r="D3" s="266"/>
      <c r="E3" s="266"/>
      <c r="F3" s="266"/>
      <c r="G3" s="266"/>
      <c r="H3" s="266"/>
      <c r="I3" s="266"/>
      <c r="J3" s="405"/>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406"/>
      <c r="AN3" s="2"/>
      <c r="AO3" s="2"/>
      <c r="AP3" s="2"/>
      <c r="AQ3" s="2"/>
      <c r="AR3" s="2"/>
      <c r="AS3" s="2"/>
      <c r="AT3" s="2"/>
      <c r="AU3" s="2"/>
      <c r="AV3" s="2"/>
      <c r="AW3" s="2"/>
      <c r="AX3" s="2"/>
      <c r="AY3" s="2"/>
      <c r="AZ3" s="2"/>
      <c r="BA3" s="2"/>
      <c r="BB3" s="2"/>
      <c r="BC3" s="2"/>
      <c r="BD3" s="2"/>
      <c r="BE3" s="2"/>
      <c r="BF3" s="2"/>
      <c r="BG3" s="2"/>
      <c r="BH3" s="2"/>
      <c r="BI3" s="2"/>
    </row>
    <row r="4" spans="1:61" ht="14.5" x14ac:dyDescent="0.35">
      <c r="A4" s="2"/>
      <c r="B4" s="266"/>
      <c r="C4" s="266"/>
      <c r="D4" s="266"/>
      <c r="E4" s="266"/>
      <c r="F4" s="266"/>
      <c r="G4" s="266"/>
      <c r="H4" s="266"/>
      <c r="I4" s="266"/>
      <c r="J4" s="365"/>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366"/>
      <c r="AN4" s="2"/>
      <c r="AO4" s="2"/>
      <c r="AP4" s="2"/>
      <c r="AQ4" s="2"/>
      <c r="AR4" s="2"/>
      <c r="AS4" s="2"/>
      <c r="AT4" s="2"/>
      <c r="AU4" s="2"/>
      <c r="AV4" s="2"/>
      <c r="AW4" s="2"/>
      <c r="AX4" s="2"/>
      <c r="AY4" s="2"/>
      <c r="AZ4" s="2"/>
      <c r="BA4" s="2"/>
      <c r="BB4" s="2"/>
      <c r="BC4" s="2"/>
      <c r="BD4" s="2"/>
      <c r="BE4" s="2"/>
      <c r="BF4" s="2"/>
      <c r="BG4" s="2"/>
      <c r="BH4" s="2"/>
      <c r="BI4" s="2"/>
    </row>
    <row r="5" spans="1:61" ht="14.5" x14ac:dyDescent="0.3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ht="31" x14ac:dyDescent="0.35">
      <c r="A6" s="2"/>
      <c r="B6" s="408" t="s">
        <v>363</v>
      </c>
      <c r="C6" s="404"/>
      <c r="D6" s="377"/>
      <c r="E6" s="420" t="s">
        <v>364</v>
      </c>
      <c r="F6" s="390"/>
      <c r="G6" s="390"/>
      <c r="H6" s="390"/>
      <c r="I6" s="390"/>
      <c r="J6" s="172" t="e">
        <f>IF(AND('Mapa final'!#REF!="Muy Alta",'Mapa final'!#REF!="Leve"),CONCATENATE("R1C",'Mapa final'!#REF!),"")</f>
        <v>#REF!</v>
      </c>
      <c r="K6" s="173" t="e">
        <f>IF(AND('Mapa final'!#REF!="Muy Alta",'Mapa final'!#REF!="Leve"),CONCATENATE("R1C",'Mapa final'!#REF!),"")</f>
        <v>#REF!</v>
      </c>
      <c r="L6" s="173" t="e">
        <f>IF(AND('Mapa final'!#REF!="Muy Alta",'Mapa final'!#REF!="Leve"),CONCATENATE("R1C",'Mapa final'!#REF!),"")</f>
        <v>#REF!</v>
      </c>
      <c r="M6" s="173" t="e">
        <f>IF(AND('Mapa final'!#REF!="Muy Alta",'Mapa final'!#REF!="Leve"),CONCATENATE("R1C",'Mapa final'!#REF!),"")</f>
        <v>#REF!</v>
      </c>
      <c r="N6" s="173" t="e">
        <f>IF(AND('Mapa final'!#REF!="Muy Alta",'Mapa final'!#REF!="Leve"),CONCATENATE("R1C",'Mapa final'!#REF!),"")</f>
        <v>#REF!</v>
      </c>
      <c r="O6" s="174" t="e">
        <f>IF(AND('Mapa final'!#REF!="Muy Alta",'Mapa final'!#REF!="Leve"),CONCATENATE("R1C",'Mapa final'!#REF!),"")</f>
        <v>#REF!</v>
      </c>
      <c r="P6" s="173" t="e">
        <f>IF(AND('Mapa final'!#REF!="Muy Alta",'Mapa final'!#REF!="Menor"),CONCATENATE("R1C",'Mapa final'!#REF!),"")</f>
        <v>#REF!</v>
      </c>
      <c r="Q6" s="173" t="e">
        <f>IF(AND('Mapa final'!#REF!="Muy Alta",'Mapa final'!#REF!="Menor"),CONCATENATE("R1C",'Mapa final'!#REF!),"")</f>
        <v>#REF!</v>
      </c>
      <c r="R6" s="173" t="e">
        <f>IF(AND('Mapa final'!#REF!="Muy Alta",'Mapa final'!#REF!="Menor"),CONCATENATE("R1C",'Mapa final'!#REF!),"")</f>
        <v>#REF!</v>
      </c>
      <c r="S6" s="173" t="e">
        <f>IF(AND('Mapa final'!#REF!="Muy Alta",'Mapa final'!#REF!="Menor"),CONCATENATE("R1C",'Mapa final'!#REF!),"")</f>
        <v>#REF!</v>
      </c>
      <c r="T6" s="173" t="e">
        <f>IF(AND('Mapa final'!#REF!="Muy Alta",'Mapa final'!#REF!="Menor"),CONCATENATE("R1C",'Mapa final'!#REF!),"")</f>
        <v>#REF!</v>
      </c>
      <c r="U6" s="174" t="e">
        <f>IF(AND('Mapa final'!#REF!="Muy Alta",'Mapa final'!#REF!="Menor"),CONCATENATE("R1C",'Mapa final'!#REF!),"")</f>
        <v>#REF!</v>
      </c>
      <c r="V6" s="172" t="e">
        <f>IF(AND('Mapa final'!#REF!="Muy Alta",'Mapa final'!#REF!="Moderado"),CONCATENATE("R1C",'Mapa final'!#REF!),"")</f>
        <v>#REF!</v>
      </c>
      <c r="W6" s="173" t="e">
        <f>IF(AND('Mapa final'!#REF!="Muy Alta",'Mapa final'!#REF!="Moderado"),CONCATENATE("R1C",'Mapa final'!#REF!),"")</f>
        <v>#REF!</v>
      </c>
      <c r="X6" s="173" t="e">
        <f>IF(AND('Mapa final'!#REF!="Muy Alta",'Mapa final'!#REF!="Moderado"),CONCATENATE("R1C",'Mapa final'!#REF!),"")</f>
        <v>#REF!</v>
      </c>
      <c r="Y6" s="173" t="e">
        <f>IF(AND('Mapa final'!#REF!="Muy Alta",'Mapa final'!#REF!="Moderado"),CONCATENATE("R1C",'Mapa final'!#REF!),"")</f>
        <v>#REF!</v>
      </c>
      <c r="Z6" s="173" t="e">
        <f>IF(AND('Mapa final'!#REF!="Muy Alta",'Mapa final'!#REF!="Moderado"),CONCATENATE("R1C",'Mapa final'!#REF!),"")</f>
        <v>#REF!</v>
      </c>
      <c r="AA6" s="174" t="e">
        <f>IF(AND('Mapa final'!#REF!="Muy Alta",'Mapa final'!#REF!="Moderado"),CONCATENATE("R1C",'Mapa final'!#REF!),"")</f>
        <v>#REF!</v>
      </c>
      <c r="AB6" s="172" t="e">
        <f>IF(AND('Mapa final'!#REF!="Muy Alta",'Mapa final'!#REF!="Mayor"),CONCATENATE("R1C",'Mapa final'!#REF!),"")</f>
        <v>#REF!</v>
      </c>
      <c r="AC6" s="173" t="e">
        <f>IF(AND('Mapa final'!#REF!="Muy Alta",'Mapa final'!#REF!="Mayor"),CONCATENATE("R1C",'Mapa final'!#REF!),"")</f>
        <v>#REF!</v>
      </c>
      <c r="AD6" s="173" t="e">
        <f>IF(AND('Mapa final'!#REF!="Muy Alta",'Mapa final'!#REF!="Mayor"),CONCATENATE("R1C",'Mapa final'!#REF!),"")</f>
        <v>#REF!</v>
      </c>
      <c r="AE6" s="173" t="e">
        <f>IF(AND('Mapa final'!#REF!="Muy Alta",'Mapa final'!#REF!="Mayor"),CONCATENATE("R1C",'Mapa final'!#REF!),"")</f>
        <v>#REF!</v>
      </c>
      <c r="AF6" s="173" t="e">
        <f>IF(AND('Mapa final'!#REF!="Muy Alta",'Mapa final'!#REF!="Mayor"),CONCATENATE("R1C",'Mapa final'!#REF!),"")</f>
        <v>#REF!</v>
      </c>
      <c r="AG6" s="174" t="e">
        <f>IF(AND('Mapa final'!#REF!="Muy Alta",'Mapa final'!#REF!="Mayor"),CONCATENATE("R1C",'Mapa final'!#REF!),"")</f>
        <v>#REF!</v>
      </c>
      <c r="AH6" s="175" t="e">
        <f>IF(AND('Mapa final'!#REF!="Muy Alta",'Mapa final'!#REF!="Catastrófico"),CONCATENATE("R1C",'Mapa final'!#REF!),"")</f>
        <v>#REF!</v>
      </c>
      <c r="AI6" s="176" t="e">
        <f>IF(AND('Mapa final'!#REF!="Muy Alta",'Mapa final'!#REF!="Catastrófico"),CONCATENATE("R1C",'Mapa final'!#REF!),"")</f>
        <v>#REF!</v>
      </c>
      <c r="AJ6" s="176" t="e">
        <f>IF(AND('Mapa final'!#REF!="Muy Alta",'Mapa final'!#REF!="Catastrófico"),CONCATENATE("R1C",'Mapa final'!#REF!),"")</f>
        <v>#REF!</v>
      </c>
      <c r="AK6" s="176" t="e">
        <f>IF(AND('Mapa final'!#REF!="Muy Alta",'Mapa final'!#REF!="Catastrófico"),CONCATENATE("R1C",'Mapa final'!#REF!),"")</f>
        <v>#REF!</v>
      </c>
      <c r="AL6" s="176" t="e">
        <f>IF(AND('Mapa final'!#REF!="Muy Alta",'Mapa final'!#REF!="Catastrófico"),CONCATENATE("R1C",'Mapa final'!#REF!),"")</f>
        <v>#REF!</v>
      </c>
      <c r="AM6" s="177" t="e">
        <f>IF(AND('Mapa final'!#REF!="Muy Alta",'Mapa final'!#REF!="Catastrófico"),CONCATENATE("R1C",'Mapa final'!#REF!),"")</f>
        <v>#REF!</v>
      </c>
      <c r="AN6" s="2"/>
      <c r="AO6" s="418" t="s">
        <v>365</v>
      </c>
      <c r="AP6" s="386"/>
      <c r="AQ6" s="386"/>
      <c r="AR6" s="386"/>
      <c r="AS6" s="386"/>
      <c r="AT6" s="412"/>
      <c r="AU6" s="2"/>
      <c r="AV6" s="2"/>
      <c r="AW6" s="2"/>
      <c r="AX6" s="2"/>
      <c r="AY6" s="2"/>
      <c r="AZ6" s="2"/>
      <c r="BA6" s="2"/>
      <c r="BB6" s="2"/>
      <c r="BC6" s="2"/>
      <c r="BD6" s="2"/>
      <c r="BE6" s="2"/>
      <c r="BF6" s="2"/>
      <c r="BG6" s="2"/>
      <c r="BH6" s="2"/>
      <c r="BI6" s="2"/>
    </row>
    <row r="7" spans="1:61" ht="31" x14ac:dyDescent="0.35">
      <c r="A7" s="2"/>
      <c r="B7" s="405"/>
      <c r="C7" s="266"/>
      <c r="D7" s="267"/>
      <c r="E7" s="278"/>
      <c r="F7" s="266"/>
      <c r="G7" s="266"/>
      <c r="H7" s="266"/>
      <c r="I7" s="266"/>
      <c r="J7" s="178" t="e">
        <f>IF(AND('Mapa final'!#REF!="Muy Alta",'Mapa final'!#REF!="Leve"),CONCATENATE("R1C",'Mapa final'!#REF!),"")</f>
        <v>#REF!</v>
      </c>
      <c r="K7" s="179" t="e">
        <f>IF(AND('Mapa final'!#REF!="Muy Alta",'Mapa final'!#REF!="Leve"),CONCATENATE("R1C",'Mapa final'!#REF!),"")</f>
        <v>#REF!</v>
      </c>
      <c r="L7" s="179" t="e">
        <f>IF(AND('Mapa final'!#REF!="Muy Alta",'Mapa final'!#REF!="Leve"),CONCATENATE("R1C",'Mapa final'!#REF!),"")</f>
        <v>#REF!</v>
      </c>
      <c r="M7" s="179" t="e">
        <f>IF(AND('Mapa final'!#REF!="Muy Alta",'Mapa final'!#REF!="Leve"),CONCATENATE("R1C",'Mapa final'!#REF!),"")</f>
        <v>#REF!</v>
      </c>
      <c r="N7" s="179" t="e">
        <f>IF(AND('Mapa final'!#REF!="Muy Alta",'Mapa final'!#REF!="Leve"),CONCATENATE("R1C",'Mapa final'!#REF!),"")</f>
        <v>#REF!</v>
      </c>
      <c r="O7" s="180" t="e">
        <f>IF(AND('Mapa final'!#REF!="Muy Alta",'Mapa final'!#REF!="Leve"),CONCATENATE("R1C",'Mapa final'!#REF!),"")</f>
        <v>#REF!</v>
      </c>
      <c r="P7" s="179" t="e">
        <f>IF(AND('Mapa final'!#REF!="Muy Alta",'Mapa final'!#REF!="Menor"),CONCATENATE("R2C",'Mapa final'!#REF!),"")</f>
        <v>#REF!</v>
      </c>
      <c r="Q7" s="179" t="e">
        <f>IF(AND('Mapa final'!#REF!="Muy Alta",'Mapa final'!#REF!="Menor"),CONCATENATE("R2C",'Mapa final'!#REF!),"")</f>
        <v>#REF!</v>
      </c>
      <c r="R7" s="179" t="e">
        <f>IF(AND('Mapa final'!#REF!="Muy Alta",'Mapa final'!#REF!="Menor"),CONCATENATE("R2C",'Mapa final'!#REF!),"")</f>
        <v>#REF!</v>
      </c>
      <c r="S7" s="179" t="e">
        <f>IF(AND('Mapa final'!#REF!="Muy Alta",'Mapa final'!#REF!="Menor"),CONCATENATE("R2C",'Mapa final'!#REF!),"")</f>
        <v>#REF!</v>
      </c>
      <c r="T7" s="179" t="e">
        <f>IF(AND('Mapa final'!#REF!="Muy Alta",'Mapa final'!#REF!="Menor"),CONCATENATE("R2C",'Mapa final'!#REF!),"")</f>
        <v>#REF!</v>
      </c>
      <c r="U7" s="180" t="e">
        <f>IF(AND('Mapa final'!#REF!="Muy Alta",'Mapa final'!#REF!="Menor"),CONCATENATE("R2C",'Mapa final'!#REF!),"")</f>
        <v>#REF!</v>
      </c>
      <c r="V7" s="178" t="e">
        <f>IF(AND('Mapa final'!#REF!="Muy Alta",'Mapa final'!#REF!="Moderado"),CONCATENATE("R2C",'Mapa final'!#REF!),"")</f>
        <v>#REF!</v>
      </c>
      <c r="W7" s="179" t="e">
        <f>IF(AND('Mapa final'!#REF!="Muy Alta",'Mapa final'!#REF!="Moderado"),CONCATENATE("R2C",'Mapa final'!#REF!),"")</f>
        <v>#REF!</v>
      </c>
      <c r="X7" s="179" t="e">
        <f>IF(AND('Mapa final'!#REF!="Muy Alta",'Mapa final'!#REF!="Moderado"),CONCATENATE("R2C",'Mapa final'!#REF!),"")</f>
        <v>#REF!</v>
      </c>
      <c r="Y7" s="179" t="e">
        <f>IF(AND('Mapa final'!#REF!="Muy Alta",'Mapa final'!#REF!="Moderado"),CONCATENATE("R2C",'Mapa final'!#REF!),"")</f>
        <v>#REF!</v>
      </c>
      <c r="Z7" s="179" t="e">
        <f>IF(AND('Mapa final'!#REF!="Muy Alta",'Mapa final'!#REF!="Moderado"),CONCATENATE("R2C",'Mapa final'!#REF!),"")</f>
        <v>#REF!</v>
      </c>
      <c r="AA7" s="180" t="e">
        <f>IF(AND('Mapa final'!#REF!="Muy Alta",'Mapa final'!#REF!="Moderado"),CONCATENATE("R2C",'Mapa final'!#REF!),"")</f>
        <v>#REF!</v>
      </c>
      <c r="AB7" s="178" t="e">
        <f>IF(AND('Mapa final'!#REF!="Muy Alta",'Mapa final'!#REF!="Mayor"),CONCATENATE("R2C",'Mapa final'!#REF!),"")</f>
        <v>#REF!</v>
      </c>
      <c r="AC7" s="179" t="e">
        <f>IF(AND('Mapa final'!#REF!="Muy Alta",'Mapa final'!#REF!="Mayor"),CONCATENATE("R2C",'Mapa final'!#REF!),"")</f>
        <v>#REF!</v>
      </c>
      <c r="AD7" s="179" t="e">
        <f>IF(AND('Mapa final'!#REF!="Muy Alta",'Mapa final'!#REF!="Mayor"),CONCATENATE("R2C",'Mapa final'!#REF!),"")</f>
        <v>#REF!</v>
      </c>
      <c r="AE7" s="179" t="e">
        <f>IF(AND('Mapa final'!#REF!="Muy Alta",'Mapa final'!#REF!="Mayor"),CONCATENATE("R2C",'Mapa final'!#REF!),"")</f>
        <v>#REF!</v>
      </c>
      <c r="AF7" s="179" t="e">
        <f>IF(AND('Mapa final'!#REF!="Muy Alta",'Mapa final'!#REF!="Mayor"),CONCATENATE("R2C",'Mapa final'!#REF!),"")</f>
        <v>#REF!</v>
      </c>
      <c r="AG7" s="180" t="e">
        <f>IF(AND('Mapa final'!#REF!="Muy Alta",'Mapa final'!#REF!="Mayor"),CONCATENATE("R2C",'Mapa final'!#REF!),"")</f>
        <v>#REF!</v>
      </c>
      <c r="AH7" s="181" t="e">
        <f>IF(AND('Mapa final'!#REF!="Muy Alta",'Mapa final'!#REF!="Catastrófico"),CONCATENATE("R2C",'Mapa final'!#REF!),"")</f>
        <v>#REF!</v>
      </c>
      <c r="AI7" s="182" t="e">
        <f>IF(AND('Mapa final'!#REF!="Muy Alta",'Mapa final'!#REF!="Catastrófico"),CONCATENATE("R2C",'Mapa final'!#REF!),"")</f>
        <v>#REF!</v>
      </c>
      <c r="AJ7" s="182" t="e">
        <f>IF(AND('Mapa final'!#REF!="Muy Alta",'Mapa final'!#REF!="Catastrófico"),CONCATENATE("R2C",'Mapa final'!#REF!),"")</f>
        <v>#REF!</v>
      </c>
      <c r="AK7" s="182" t="e">
        <f>IF(AND('Mapa final'!#REF!="Muy Alta",'Mapa final'!#REF!="Catastrófico"),CONCATENATE("R2C",'Mapa final'!#REF!),"")</f>
        <v>#REF!</v>
      </c>
      <c r="AL7" s="182" t="e">
        <f>IF(AND('Mapa final'!#REF!="Muy Alta",'Mapa final'!#REF!="Catastrófico"),CONCATENATE("R2C",'Mapa final'!#REF!),"")</f>
        <v>#REF!</v>
      </c>
      <c r="AM7" s="183" t="e">
        <f>IF(AND('Mapa final'!#REF!="Muy Alta",'Mapa final'!#REF!="Catastrófico"),CONCATENATE("R2C",'Mapa final'!#REF!),"")</f>
        <v>#REF!</v>
      </c>
      <c r="AN7" s="2"/>
      <c r="AO7" s="413"/>
      <c r="AP7" s="266"/>
      <c r="AQ7" s="266"/>
      <c r="AR7" s="266"/>
      <c r="AS7" s="266"/>
      <c r="AT7" s="414"/>
      <c r="AU7" s="2"/>
      <c r="AV7" s="2"/>
      <c r="AW7" s="2"/>
      <c r="AX7" s="2"/>
      <c r="AY7" s="2"/>
      <c r="AZ7" s="2"/>
      <c r="BA7" s="2"/>
      <c r="BB7" s="2"/>
      <c r="BC7" s="2"/>
      <c r="BD7" s="2"/>
      <c r="BE7" s="2"/>
      <c r="BF7" s="2"/>
      <c r="BG7" s="2"/>
      <c r="BH7" s="2"/>
      <c r="BI7" s="2"/>
    </row>
    <row r="8" spans="1:61" ht="31" x14ac:dyDescent="0.35">
      <c r="A8" s="2"/>
      <c r="B8" s="405"/>
      <c r="C8" s="266"/>
      <c r="D8" s="267"/>
      <c r="E8" s="278"/>
      <c r="F8" s="266"/>
      <c r="G8" s="266"/>
      <c r="H8" s="266"/>
      <c r="I8" s="266"/>
      <c r="J8" s="178" t="e">
        <f>IF(AND('Mapa final'!#REF!="Muy Alta",'Mapa final'!#REF!="Leve"),CONCATENATE("R1C",'Mapa final'!#REF!),"")</f>
        <v>#REF!</v>
      </c>
      <c r="K8" s="179" t="e">
        <f>IF(AND('Mapa final'!#REF!="Muy Alta",'Mapa final'!#REF!="Leve"),CONCATENATE("R1C",'Mapa final'!#REF!),"")</f>
        <v>#REF!</v>
      </c>
      <c r="L8" s="179" t="e">
        <f>IF(AND('Mapa final'!#REF!="Muy Alta",'Mapa final'!#REF!="Leve"),CONCATENATE("R1C",'Mapa final'!#REF!),"")</f>
        <v>#REF!</v>
      </c>
      <c r="M8" s="179" t="e">
        <f>IF(AND('Mapa final'!#REF!="Muy Alta",'Mapa final'!#REF!="Leve"),CONCATENATE("R1C",'Mapa final'!#REF!),"")</f>
        <v>#REF!</v>
      </c>
      <c r="N8" s="179" t="e">
        <f>IF(AND('Mapa final'!#REF!="Muy Alta",'Mapa final'!#REF!="Leve"),CONCATENATE("R1C",'Mapa final'!#REF!),"")</f>
        <v>#REF!</v>
      </c>
      <c r="O8" s="180" t="e">
        <f>IF(AND('Mapa final'!#REF!="Muy Alta",'Mapa final'!#REF!="Leve"),CONCATENATE("R1C",'Mapa final'!#REF!),"")</f>
        <v>#REF!</v>
      </c>
      <c r="P8" s="179" t="e">
        <f>IF(AND('Mapa final'!#REF!="Muy Alta",'Mapa final'!#REF!="Menor"),CONCATENATE("R3C",'Mapa final'!#REF!),"")</f>
        <v>#REF!</v>
      </c>
      <c r="Q8" s="179" t="e">
        <f>IF(AND('Mapa final'!#REF!="Muy Alta",'Mapa final'!#REF!="Menor"),CONCATENATE("R3C",'Mapa final'!#REF!),"")</f>
        <v>#REF!</v>
      </c>
      <c r="R8" s="179" t="e">
        <f>IF(AND('Mapa final'!#REF!="Muy Alta",'Mapa final'!#REF!="Menor"),CONCATENATE("R3C",'Mapa final'!#REF!),"")</f>
        <v>#REF!</v>
      </c>
      <c r="S8" s="179" t="e">
        <f>IF(AND('Mapa final'!#REF!="Muy Alta",'Mapa final'!#REF!="Menor"),CONCATENATE("R3C",'Mapa final'!#REF!),"")</f>
        <v>#REF!</v>
      </c>
      <c r="T8" s="179" t="e">
        <f>IF(AND('Mapa final'!#REF!="Muy Alta",'Mapa final'!#REF!="Menor"),CONCATENATE("R3C",'Mapa final'!#REF!),"")</f>
        <v>#REF!</v>
      </c>
      <c r="U8" s="180" t="e">
        <f>IF(AND('Mapa final'!#REF!="Muy Alta",'Mapa final'!#REF!="Menor"),CONCATENATE("R3C",'Mapa final'!#REF!),"")</f>
        <v>#REF!</v>
      </c>
      <c r="V8" s="178" t="e">
        <f>IF(AND('Mapa final'!#REF!="Muy Alta",'Mapa final'!#REF!="Moderado"),CONCATENATE("R3C",'Mapa final'!#REF!),"")</f>
        <v>#REF!</v>
      </c>
      <c r="W8" s="179" t="e">
        <f>IF(AND('Mapa final'!#REF!="Muy Alta",'Mapa final'!#REF!="Moderado"),CONCATENATE("R3C",'Mapa final'!#REF!),"")</f>
        <v>#REF!</v>
      </c>
      <c r="X8" s="179" t="e">
        <f>IF(AND('Mapa final'!#REF!="Muy Alta",'Mapa final'!#REF!="Moderado"),CONCATENATE("R3C",'Mapa final'!#REF!),"")</f>
        <v>#REF!</v>
      </c>
      <c r="Y8" s="179" t="e">
        <f>IF(AND('Mapa final'!#REF!="Muy Alta",'Mapa final'!#REF!="Moderado"),CONCATENATE("R3C",'Mapa final'!#REF!),"")</f>
        <v>#REF!</v>
      </c>
      <c r="Z8" s="179" t="e">
        <f>IF(AND('Mapa final'!#REF!="Muy Alta",'Mapa final'!#REF!="Moderado"),CONCATENATE("R3C",'Mapa final'!#REF!),"")</f>
        <v>#REF!</v>
      </c>
      <c r="AA8" s="180" t="e">
        <f>IF(AND('Mapa final'!#REF!="Muy Alta",'Mapa final'!#REF!="Moderado"),CONCATENATE("R3C",'Mapa final'!#REF!),"")</f>
        <v>#REF!</v>
      </c>
      <c r="AB8" s="178" t="e">
        <f>IF(AND('Mapa final'!#REF!="Muy Alta",'Mapa final'!#REF!="Mayor"),CONCATENATE("R3C",'Mapa final'!#REF!),"")</f>
        <v>#REF!</v>
      </c>
      <c r="AC8" s="179" t="e">
        <f>IF(AND('Mapa final'!#REF!="Muy Alta",'Mapa final'!#REF!="Mayor"),CONCATENATE("R3C",'Mapa final'!#REF!),"")</f>
        <v>#REF!</v>
      </c>
      <c r="AD8" s="179" t="e">
        <f>IF(AND('Mapa final'!#REF!="Muy Alta",'Mapa final'!#REF!="Mayor"),CONCATENATE("R3C",'Mapa final'!#REF!),"")</f>
        <v>#REF!</v>
      </c>
      <c r="AE8" s="179" t="e">
        <f>IF(AND('Mapa final'!#REF!="Muy Alta",'Mapa final'!#REF!="Mayor"),CONCATENATE("R3C",'Mapa final'!#REF!),"")</f>
        <v>#REF!</v>
      </c>
      <c r="AF8" s="179" t="e">
        <f>IF(AND('Mapa final'!#REF!="Muy Alta",'Mapa final'!#REF!="Mayor"),CONCATENATE("R3C",'Mapa final'!#REF!),"")</f>
        <v>#REF!</v>
      </c>
      <c r="AG8" s="180" t="e">
        <f>IF(AND('Mapa final'!#REF!="Muy Alta",'Mapa final'!#REF!="Mayor"),CONCATENATE("R3C",'Mapa final'!#REF!),"")</f>
        <v>#REF!</v>
      </c>
      <c r="AH8" s="181" t="e">
        <f>IF(AND('Mapa final'!#REF!="Muy Alta",'Mapa final'!#REF!="Catastrófico"),CONCATENATE("R3C",'Mapa final'!#REF!),"")</f>
        <v>#REF!</v>
      </c>
      <c r="AI8" s="182" t="e">
        <f>IF(AND('Mapa final'!#REF!="Muy Alta",'Mapa final'!#REF!="Catastrófico"),CONCATENATE("R3C",'Mapa final'!#REF!),"")</f>
        <v>#REF!</v>
      </c>
      <c r="AJ8" s="182" t="e">
        <f>IF(AND('Mapa final'!#REF!="Muy Alta",'Mapa final'!#REF!="Catastrófico"),CONCATENATE("R3C",'Mapa final'!#REF!),"")</f>
        <v>#REF!</v>
      </c>
      <c r="AK8" s="182" t="e">
        <f>IF(AND('Mapa final'!#REF!="Muy Alta",'Mapa final'!#REF!="Catastrófico"),CONCATENATE("R3C",'Mapa final'!#REF!),"")</f>
        <v>#REF!</v>
      </c>
      <c r="AL8" s="182" t="e">
        <f>IF(AND('Mapa final'!#REF!="Muy Alta",'Mapa final'!#REF!="Catastrófico"),CONCATENATE("R3C",'Mapa final'!#REF!),"")</f>
        <v>#REF!</v>
      </c>
      <c r="AM8" s="183" t="e">
        <f>IF(AND('Mapa final'!#REF!="Muy Alta",'Mapa final'!#REF!="Catastrófico"),CONCATENATE("R3C",'Mapa final'!#REF!),"")</f>
        <v>#REF!</v>
      </c>
      <c r="AN8" s="2"/>
      <c r="AO8" s="413"/>
      <c r="AP8" s="266"/>
      <c r="AQ8" s="266"/>
      <c r="AR8" s="266"/>
      <c r="AS8" s="266"/>
      <c r="AT8" s="414"/>
      <c r="AU8" s="2"/>
      <c r="AV8" s="2"/>
      <c r="AW8" s="2"/>
      <c r="AX8" s="2"/>
      <c r="AY8" s="2"/>
      <c r="AZ8" s="2"/>
      <c r="BA8" s="2"/>
      <c r="BB8" s="2"/>
      <c r="BC8" s="2"/>
      <c r="BD8" s="2"/>
      <c r="BE8" s="2"/>
      <c r="BF8" s="2"/>
      <c r="BG8" s="2"/>
      <c r="BH8" s="2"/>
      <c r="BI8" s="2"/>
    </row>
    <row r="9" spans="1:61" ht="31" x14ac:dyDescent="0.35">
      <c r="A9" s="2"/>
      <c r="B9" s="405"/>
      <c r="C9" s="266"/>
      <c r="D9" s="267"/>
      <c r="E9" s="278"/>
      <c r="F9" s="266"/>
      <c r="G9" s="266"/>
      <c r="H9" s="266"/>
      <c r="I9" s="266"/>
      <c r="J9" s="178" t="e">
        <f>IF(AND('Mapa final'!#REF!="Muy Alta",'Mapa final'!#REF!="Leve"),CONCATENATE("R1C",'Mapa final'!#REF!),"")</f>
        <v>#REF!</v>
      </c>
      <c r="K9" s="179" t="e">
        <f>IF(AND('Mapa final'!#REF!="Muy Alta",'Mapa final'!#REF!="Leve"),CONCATENATE("R1C",'Mapa final'!#REF!),"")</f>
        <v>#REF!</v>
      </c>
      <c r="L9" s="179" t="e">
        <f>IF(AND('Mapa final'!#REF!="Muy Alta",'Mapa final'!#REF!="Leve"),CONCATENATE("R1C",'Mapa final'!#REF!),"")</f>
        <v>#REF!</v>
      </c>
      <c r="M9" s="179" t="e">
        <f>IF(AND('Mapa final'!#REF!="Muy Alta",'Mapa final'!#REF!="Leve"),CONCATENATE("R1C",'Mapa final'!#REF!),"")</f>
        <v>#REF!</v>
      </c>
      <c r="N9" s="179" t="e">
        <f>IF(AND('Mapa final'!#REF!="Muy Alta",'Mapa final'!#REF!="Leve"),CONCATENATE("R1C",'Mapa final'!#REF!),"")</f>
        <v>#REF!</v>
      </c>
      <c r="O9" s="180" t="e">
        <f>IF(AND('Mapa final'!#REF!="Muy Alta",'Mapa final'!#REF!="Leve"),CONCATENATE("R1C",'Mapa final'!#REF!),"")</f>
        <v>#REF!</v>
      </c>
      <c r="P9" s="179" t="e">
        <f>IF(AND('Mapa final'!#REF!="Muy Alta",'Mapa final'!#REF!="Menor"),CONCATENATE("R4C",'Mapa final'!#REF!),"")</f>
        <v>#REF!</v>
      </c>
      <c r="Q9" s="179" t="e">
        <f>IF(AND('Mapa final'!#REF!="Muy Alta",'Mapa final'!#REF!="Menor"),CONCATENATE("R4C",'Mapa final'!#REF!),"")</f>
        <v>#REF!</v>
      </c>
      <c r="R9" s="179" t="e">
        <f>IF(AND('Mapa final'!#REF!="Muy Alta",'Mapa final'!#REF!="Menor"),CONCATENATE("R4C",'Mapa final'!#REF!),"")</f>
        <v>#REF!</v>
      </c>
      <c r="S9" s="179" t="e">
        <f>IF(AND('Mapa final'!#REF!="Muy Alta",'Mapa final'!#REF!="Menor"),CONCATENATE("R4C",'Mapa final'!#REF!),"")</f>
        <v>#REF!</v>
      </c>
      <c r="T9" s="179" t="e">
        <f>IF(AND('Mapa final'!#REF!="Muy Alta",'Mapa final'!#REF!="Menor"),CONCATENATE("R4C",'Mapa final'!#REF!),"")</f>
        <v>#REF!</v>
      </c>
      <c r="U9" s="180" t="e">
        <f>IF(AND('Mapa final'!#REF!="Muy Alta",'Mapa final'!#REF!="Menor"),CONCATENATE("R4C",'Mapa final'!#REF!),"")</f>
        <v>#REF!</v>
      </c>
      <c r="V9" s="178" t="e">
        <f>IF(AND('Mapa final'!#REF!="Muy Alta",'Mapa final'!#REF!="Moderado"),CONCATENATE("R4C",'Mapa final'!#REF!),"")</f>
        <v>#REF!</v>
      </c>
      <c r="W9" s="179" t="e">
        <f>IF(AND('Mapa final'!#REF!="Muy Alta",'Mapa final'!#REF!="Moderado"),CONCATENATE("R4C",'Mapa final'!#REF!),"")</f>
        <v>#REF!</v>
      </c>
      <c r="X9" s="179" t="e">
        <f>IF(AND('Mapa final'!#REF!="Muy Alta",'Mapa final'!#REF!="Moderado"),CONCATENATE("R4C",'Mapa final'!#REF!),"")</f>
        <v>#REF!</v>
      </c>
      <c r="Y9" s="179" t="e">
        <f>IF(AND('Mapa final'!#REF!="Muy Alta",'Mapa final'!#REF!="Moderado"),CONCATENATE("R4C",'Mapa final'!#REF!),"")</f>
        <v>#REF!</v>
      </c>
      <c r="Z9" s="179" t="e">
        <f>IF(AND('Mapa final'!#REF!="Muy Alta",'Mapa final'!#REF!="Moderado"),CONCATENATE("R4C",'Mapa final'!#REF!),"")</f>
        <v>#REF!</v>
      </c>
      <c r="AA9" s="180" t="e">
        <f>IF(AND('Mapa final'!#REF!="Muy Alta",'Mapa final'!#REF!="Moderado"),CONCATENATE("R4C",'Mapa final'!#REF!),"")</f>
        <v>#REF!</v>
      </c>
      <c r="AB9" s="178" t="e">
        <f>IF(AND('Mapa final'!#REF!="Muy Alta",'Mapa final'!#REF!="Mayor"),CONCATENATE("R4C",'Mapa final'!#REF!),"")</f>
        <v>#REF!</v>
      </c>
      <c r="AC9" s="179" t="e">
        <f>IF(AND('Mapa final'!#REF!="Muy Alta",'Mapa final'!#REF!="Mayor"),CONCATENATE("R4C",'Mapa final'!#REF!),"")</f>
        <v>#REF!</v>
      </c>
      <c r="AD9" s="179" t="e">
        <f>IF(AND('Mapa final'!#REF!="Muy Alta",'Mapa final'!#REF!="Mayor"),CONCATENATE("R4C",'Mapa final'!#REF!),"")</f>
        <v>#REF!</v>
      </c>
      <c r="AE9" s="179" t="e">
        <f>IF(AND('Mapa final'!#REF!="Muy Alta",'Mapa final'!#REF!="Mayor"),CONCATENATE("R4C",'Mapa final'!#REF!),"")</f>
        <v>#REF!</v>
      </c>
      <c r="AF9" s="179" t="e">
        <f>IF(AND('Mapa final'!#REF!="Muy Alta",'Mapa final'!#REF!="Mayor"),CONCATENATE("R4C",'Mapa final'!#REF!),"")</f>
        <v>#REF!</v>
      </c>
      <c r="AG9" s="180" t="e">
        <f>IF(AND('Mapa final'!#REF!="Muy Alta",'Mapa final'!#REF!="Mayor"),CONCATENATE("R4C",'Mapa final'!#REF!),"")</f>
        <v>#REF!</v>
      </c>
      <c r="AH9" s="181" t="e">
        <f>IF(AND('Mapa final'!#REF!="Muy Alta",'Mapa final'!#REF!="Catastrófico"),CONCATENATE("R4C",'Mapa final'!#REF!),"")</f>
        <v>#REF!</v>
      </c>
      <c r="AI9" s="182" t="e">
        <f>IF(AND('Mapa final'!#REF!="Muy Alta",'Mapa final'!#REF!="Catastrófico"),CONCATENATE("R4C",'Mapa final'!#REF!),"")</f>
        <v>#REF!</v>
      </c>
      <c r="AJ9" s="182" t="e">
        <f>IF(AND('Mapa final'!#REF!="Muy Alta",'Mapa final'!#REF!="Catastrófico"),CONCATENATE("R4C",'Mapa final'!#REF!),"")</f>
        <v>#REF!</v>
      </c>
      <c r="AK9" s="182" t="e">
        <f>IF(AND('Mapa final'!#REF!="Muy Alta",'Mapa final'!#REF!="Catastrófico"),CONCATENATE("R4C",'Mapa final'!#REF!),"")</f>
        <v>#REF!</v>
      </c>
      <c r="AL9" s="182" t="e">
        <f>IF(AND('Mapa final'!#REF!="Muy Alta",'Mapa final'!#REF!="Catastrófico"),CONCATENATE("R4C",'Mapa final'!#REF!),"")</f>
        <v>#REF!</v>
      </c>
      <c r="AM9" s="183" t="e">
        <f>IF(AND('Mapa final'!#REF!="Muy Alta",'Mapa final'!#REF!="Catastrófico"),CONCATENATE("R4C",'Mapa final'!#REF!),"")</f>
        <v>#REF!</v>
      </c>
      <c r="AN9" s="2"/>
      <c r="AO9" s="413"/>
      <c r="AP9" s="266"/>
      <c r="AQ9" s="266"/>
      <c r="AR9" s="266"/>
      <c r="AS9" s="266"/>
      <c r="AT9" s="414"/>
      <c r="AU9" s="2"/>
      <c r="AV9" s="2"/>
      <c r="AW9" s="2"/>
      <c r="AX9" s="2"/>
      <c r="AY9" s="2"/>
      <c r="AZ9" s="2"/>
      <c r="BA9" s="2"/>
      <c r="BB9" s="2"/>
      <c r="BC9" s="2"/>
      <c r="BD9" s="2"/>
      <c r="BE9" s="2"/>
      <c r="BF9" s="2"/>
      <c r="BG9" s="2"/>
      <c r="BH9" s="2"/>
      <c r="BI9" s="2"/>
    </row>
    <row r="10" spans="1:61" ht="31" x14ac:dyDescent="0.35">
      <c r="A10" s="2"/>
      <c r="B10" s="405"/>
      <c r="C10" s="266"/>
      <c r="D10" s="267"/>
      <c r="E10" s="278"/>
      <c r="F10" s="266"/>
      <c r="G10" s="266"/>
      <c r="H10" s="266"/>
      <c r="I10" s="266"/>
      <c r="J10" s="178" t="e">
        <f>IF(AND('Mapa final'!#REF!="Muy Alta",'Mapa final'!#REF!="Leve"),CONCATENATE("R1C",'Mapa final'!#REF!),"")</f>
        <v>#REF!</v>
      </c>
      <c r="K10" s="179" t="e">
        <f>IF(AND('Mapa final'!#REF!="Muy Alta",'Mapa final'!#REF!="Leve"),CONCATENATE("R1C",'Mapa final'!#REF!),"")</f>
        <v>#REF!</v>
      </c>
      <c r="L10" s="179" t="e">
        <f>IF(AND('Mapa final'!#REF!="Muy Alta",'Mapa final'!#REF!="Leve"),CONCATENATE("R1C",'Mapa final'!#REF!),"")</f>
        <v>#REF!</v>
      </c>
      <c r="M10" s="179" t="e">
        <f>IF(AND('Mapa final'!#REF!="Muy Alta",'Mapa final'!#REF!="Leve"),CONCATENATE("R1C",'Mapa final'!#REF!),"")</f>
        <v>#REF!</v>
      </c>
      <c r="N10" s="179" t="e">
        <f>IF(AND('Mapa final'!#REF!="Muy Alta",'Mapa final'!#REF!="Leve"),CONCATENATE("R1C",'Mapa final'!#REF!),"")</f>
        <v>#REF!</v>
      </c>
      <c r="O10" s="180" t="e">
        <f>IF(AND('Mapa final'!#REF!="Muy Alta",'Mapa final'!#REF!="Leve"),CONCATENATE("R1C",'Mapa final'!#REF!),"")</f>
        <v>#REF!</v>
      </c>
      <c r="P10" s="179" t="e">
        <f>IF(AND('Mapa final'!#REF!="Muy Alta",'Mapa final'!#REF!="Menor"),CONCATENATE("R5C",'Mapa final'!#REF!),"")</f>
        <v>#REF!</v>
      </c>
      <c r="Q10" s="179" t="e">
        <f>IF(AND('Mapa final'!#REF!="Muy Alta",'Mapa final'!#REF!="Menor"),CONCATENATE("R5C",'Mapa final'!#REF!),"")</f>
        <v>#REF!</v>
      </c>
      <c r="R10" s="179" t="e">
        <f>IF(AND('Mapa final'!#REF!="Muy Alta",'Mapa final'!#REF!="Menor"),CONCATENATE("R5C",'Mapa final'!#REF!),"")</f>
        <v>#REF!</v>
      </c>
      <c r="S10" s="179" t="e">
        <f>IF(AND('Mapa final'!#REF!="Muy Alta",'Mapa final'!#REF!="Menor"),CONCATENATE("R5C",'Mapa final'!#REF!),"")</f>
        <v>#REF!</v>
      </c>
      <c r="T10" s="179" t="e">
        <f>IF(AND('Mapa final'!#REF!="Muy Alta",'Mapa final'!#REF!="Menor"),CONCATENATE("R5C",'Mapa final'!#REF!),"")</f>
        <v>#REF!</v>
      </c>
      <c r="U10" s="180" t="e">
        <f>IF(AND('Mapa final'!#REF!="Muy Alta",'Mapa final'!#REF!="Menor"),CONCATENATE("R5C",'Mapa final'!#REF!),"")</f>
        <v>#REF!</v>
      </c>
      <c r="V10" s="178" t="e">
        <f>IF(AND('Mapa final'!#REF!="Muy Alta",'Mapa final'!#REF!="Moderado"),CONCATENATE("R5C",'Mapa final'!#REF!),"")</f>
        <v>#REF!</v>
      </c>
      <c r="W10" s="179" t="e">
        <f>IF(AND('Mapa final'!#REF!="Muy Alta",'Mapa final'!#REF!="Moderado"),CONCATENATE("R5C",'Mapa final'!#REF!),"")</f>
        <v>#REF!</v>
      </c>
      <c r="X10" s="179" t="e">
        <f>IF(AND('Mapa final'!#REF!="Muy Alta",'Mapa final'!#REF!="Moderado"),CONCATENATE("R5C",'Mapa final'!#REF!),"")</f>
        <v>#REF!</v>
      </c>
      <c r="Y10" s="179" t="e">
        <f>IF(AND('Mapa final'!#REF!="Muy Alta",'Mapa final'!#REF!="Moderado"),CONCATENATE("R5C",'Mapa final'!#REF!),"")</f>
        <v>#REF!</v>
      </c>
      <c r="Z10" s="179" t="e">
        <f>IF(AND('Mapa final'!#REF!="Muy Alta",'Mapa final'!#REF!="Moderado"),CONCATENATE("R5C",'Mapa final'!#REF!),"")</f>
        <v>#REF!</v>
      </c>
      <c r="AA10" s="180" t="e">
        <f>IF(AND('Mapa final'!#REF!="Muy Alta",'Mapa final'!#REF!="Moderado"),CONCATENATE("R5C",'Mapa final'!#REF!),"")</f>
        <v>#REF!</v>
      </c>
      <c r="AB10" s="178" t="e">
        <f>IF(AND('Mapa final'!#REF!="Muy Alta",'Mapa final'!#REF!="Mayor"),CONCATENATE("R5C",'Mapa final'!#REF!),"")</f>
        <v>#REF!</v>
      </c>
      <c r="AC10" s="179" t="e">
        <f>IF(AND('Mapa final'!#REF!="Muy Alta",'Mapa final'!#REF!="Mayor"),CONCATENATE("R5C",'Mapa final'!#REF!),"")</f>
        <v>#REF!</v>
      </c>
      <c r="AD10" s="179" t="e">
        <f>IF(AND('Mapa final'!#REF!="Muy Alta",'Mapa final'!#REF!="Mayor"),CONCATENATE("R5C",'Mapa final'!#REF!),"")</f>
        <v>#REF!</v>
      </c>
      <c r="AE10" s="179" t="e">
        <f>IF(AND('Mapa final'!#REF!="Muy Alta",'Mapa final'!#REF!="Mayor"),CONCATENATE("R5C",'Mapa final'!#REF!),"")</f>
        <v>#REF!</v>
      </c>
      <c r="AF10" s="179" t="e">
        <f>IF(AND('Mapa final'!#REF!="Muy Alta",'Mapa final'!#REF!="Mayor"),CONCATENATE("R5C",'Mapa final'!#REF!),"")</f>
        <v>#REF!</v>
      </c>
      <c r="AG10" s="180" t="e">
        <f>IF(AND('Mapa final'!#REF!="Muy Alta",'Mapa final'!#REF!="Mayor"),CONCATENATE("R5C",'Mapa final'!#REF!),"")</f>
        <v>#REF!</v>
      </c>
      <c r="AH10" s="181" t="e">
        <f>IF(AND('Mapa final'!#REF!="Muy Alta",'Mapa final'!#REF!="Catastrófico"),CONCATENATE("R5C",'Mapa final'!#REF!),"")</f>
        <v>#REF!</v>
      </c>
      <c r="AI10" s="182" t="e">
        <f>IF(AND('Mapa final'!#REF!="Muy Alta",'Mapa final'!#REF!="Catastrófico"),CONCATENATE("R5C",'Mapa final'!#REF!),"")</f>
        <v>#REF!</v>
      </c>
      <c r="AJ10" s="182" t="e">
        <f>IF(AND('Mapa final'!#REF!="Muy Alta",'Mapa final'!#REF!="Catastrófico"),CONCATENATE("R5C",'Mapa final'!#REF!),"")</f>
        <v>#REF!</v>
      </c>
      <c r="AK10" s="182" t="e">
        <f>IF(AND('Mapa final'!#REF!="Muy Alta",'Mapa final'!#REF!="Catastrófico"),CONCATENATE("R5C",'Mapa final'!#REF!),"")</f>
        <v>#REF!</v>
      </c>
      <c r="AL10" s="182" t="e">
        <f>IF(AND('Mapa final'!#REF!="Muy Alta",'Mapa final'!#REF!="Catastrófico"),CONCATENATE("R5C",'Mapa final'!#REF!),"")</f>
        <v>#REF!</v>
      </c>
      <c r="AM10" s="183" t="e">
        <f>IF(AND('Mapa final'!#REF!="Muy Alta",'Mapa final'!#REF!="Catastrófico"),CONCATENATE("R5C",'Mapa final'!#REF!),"")</f>
        <v>#REF!</v>
      </c>
      <c r="AN10" s="2"/>
      <c r="AO10" s="413"/>
      <c r="AP10" s="266"/>
      <c r="AQ10" s="266"/>
      <c r="AR10" s="266"/>
      <c r="AS10" s="266"/>
      <c r="AT10" s="414"/>
      <c r="AU10" s="2"/>
      <c r="AV10" s="2"/>
      <c r="AW10" s="2"/>
      <c r="AX10" s="2"/>
      <c r="AY10" s="2"/>
      <c r="AZ10" s="2"/>
      <c r="BA10" s="2"/>
      <c r="BB10" s="2"/>
      <c r="BC10" s="2"/>
      <c r="BD10" s="2"/>
      <c r="BE10" s="2"/>
      <c r="BF10" s="2"/>
      <c r="BG10" s="2"/>
      <c r="BH10" s="2"/>
      <c r="BI10" s="2"/>
    </row>
    <row r="11" spans="1:61" ht="31" x14ac:dyDescent="0.35">
      <c r="A11" s="2"/>
      <c r="B11" s="405"/>
      <c r="C11" s="266"/>
      <c r="D11" s="267"/>
      <c r="E11" s="278"/>
      <c r="F11" s="266"/>
      <c r="G11" s="266"/>
      <c r="H11" s="266"/>
      <c r="I11" s="266"/>
      <c r="J11" s="178" t="e">
        <f>IF(AND('Mapa final'!#REF!="Muy Alta",'Mapa final'!#REF!="Leve"),CONCATENATE("R1C",'Mapa final'!#REF!),"")</f>
        <v>#REF!</v>
      </c>
      <c r="K11" s="179" t="e">
        <f>IF(AND('Mapa final'!#REF!="Muy Alta",'Mapa final'!#REF!="Leve"),CONCATENATE("R1C",'Mapa final'!#REF!),"")</f>
        <v>#REF!</v>
      </c>
      <c r="L11" s="179" t="e">
        <f>IF(AND('Mapa final'!#REF!="Muy Alta",'Mapa final'!#REF!="Leve"),CONCATENATE("R1C",'Mapa final'!#REF!),"")</f>
        <v>#REF!</v>
      </c>
      <c r="M11" s="179" t="e">
        <f>IF(AND('Mapa final'!#REF!="Muy Alta",'Mapa final'!#REF!="Leve"),CONCATENATE("R1C",'Mapa final'!#REF!),"")</f>
        <v>#REF!</v>
      </c>
      <c r="N11" s="179" t="e">
        <f>IF(AND('Mapa final'!#REF!="Muy Alta",'Mapa final'!#REF!="Leve"),CONCATENATE("R1C",'Mapa final'!#REF!),"")</f>
        <v>#REF!</v>
      </c>
      <c r="O11" s="180" t="e">
        <f>IF(AND('Mapa final'!#REF!="Muy Alta",'Mapa final'!#REF!="Leve"),CONCATENATE("R1C",'Mapa final'!#REF!),"")</f>
        <v>#REF!</v>
      </c>
      <c r="P11" s="179" t="e">
        <f>IF(AND('Mapa final'!#REF!="Muy Alta",'Mapa final'!#REF!="Menor"),CONCATENATE("R6C",'Mapa final'!#REF!),"")</f>
        <v>#REF!</v>
      </c>
      <c r="Q11" s="179" t="e">
        <f>IF(AND('Mapa final'!#REF!="Muy Alta",'Mapa final'!#REF!="Menor"),CONCATENATE("R6C",'Mapa final'!#REF!),"")</f>
        <v>#REF!</v>
      </c>
      <c r="R11" s="179" t="e">
        <f>IF(AND('Mapa final'!#REF!="Muy Alta",'Mapa final'!#REF!="Menor"),CONCATENATE("R6C",'Mapa final'!#REF!),"")</f>
        <v>#REF!</v>
      </c>
      <c r="S11" s="179" t="e">
        <f>IF(AND('Mapa final'!#REF!="Muy Alta",'Mapa final'!#REF!="Menor"),CONCATENATE("R6C",'Mapa final'!#REF!),"")</f>
        <v>#REF!</v>
      </c>
      <c r="T11" s="179" t="e">
        <f>IF(AND('Mapa final'!#REF!="Muy Alta",'Mapa final'!#REF!="Menor"),CONCATENATE("R6C",'Mapa final'!#REF!),"")</f>
        <v>#REF!</v>
      </c>
      <c r="U11" s="180" t="e">
        <f>IF(AND('Mapa final'!#REF!="Muy Alta",'Mapa final'!#REF!="Menor"),CONCATENATE("R6C",'Mapa final'!#REF!),"")</f>
        <v>#REF!</v>
      </c>
      <c r="V11" s="178" t="e">
        <f>IF(AND('Mapa final'!#REF!="Muy Alta",'Mapa final'!#REF!="Moderado"),CONCATENATE("R6C",'Mapa final'!#REF!),"")</f>
        <v>#REF!</v>
      </c>
      <c r="W11" s="179" t="e">
        <f>IF(AND('Mapa final'!#REF!="Muy Alta",'Mapa final'!#REF!="Moderado"),CONCATENATE("R6C",'Mapa final'!#REF!),"")</f>
        <v>#REF!</v>
      </c>
      <c r="X11" s="179" t="e">
        <f>IF(AND('Mapa final'!#REF!="Muy Alta",'Mapa final'!#REF!="Moderado"),CONCATENATE("R6C",'Mapa final'!#REF!),"")</f>
        <v>#REF!</v>
      </c>
      <c r="Y11" s="179" t="e">
        <f>IF(AND('Mapa final'!#REF!="Muy Alta",'Mapa final'!#REF!="Moderado"),CONCATENATE("R6C",'Mapa final'!#REF!),"")</f>
        <v>#REF!</v>
      </c>
      <c r="Z11" s="179" t="e">
        <f>IF(AND('Mapa final'!#REF!="Muy Alta",'Mapa final'!#REF!="Moderado"),CONCATENATE("R6C",'Mapa final'!#REF!),"")</f>
        <v>#REF!</v>
      </c>
      <c r="AA11" s="180" t="e">
        <f>IF(AND('Mapa final'!#REF!="Muy Alta",'Mapa final'!#REF!="Moderado"),CONCATENATE("R6C",'Mapa final'!#REF!),"")</f>
        <v>#REF!</v>
      </c>
      <c r="AB11" s="178" t="e">
        <f>IF(AND('Mapa final'!#REF!="Muy Alta",'Mapa final'!#REF!="Mayor"),CONCATENATE("R6C",'Mapa final'!#REF!),"")</f>
        <v>#REF!</v>
      </c>
      <c r="AC11" s="179" t="e">
        <f>IF(AND('Mapa final'!#REF!="Muy Alta",'Mapa final'!#REF!="Mayor"),CONCATENATE("R6C",'Mapa final'!#REF!),"")</f>
        <v>#REF!</v>
      </c>
      <c r="AD11" s="179" t="e">
        <f>IF(AND('Mapa final'!#REF!="Muy Alta",'Mapa final'!#REF!="Mayor"),CONCATENATE("R6C",'Mapa final'!#REF!),"")</f>
        <v>#REF!</v>
      </c>
      <c r="AE11" s="179" t="e">
        <f>IF(AND('Mapa final'!#REF!="Muy Alta",'Mapa final'!#REF!="Mayor"),CONCATENATE("R6C",'Mapa final'!#REF!),"")</f>
        <v>#REF!</v>
      </c>
      <c r="AF11" s="179" t="e">
        <f>IF(AND('Mapa final'!#REF!="Muy Alta",'Mapa final'!#REF!="Mayor"),CONCATENATE("R6C",'Mapa final'!#REF!),"")</f>
        <v>#REF!</v>
      </c>
      <c r="AG11" s="180" t="e">
        <f>IF(AND('Mapa final'!#REF!="Muy Alta",'Mapa final'!#REF!="Mayor"),CONCATENATE("R6C",'Mapa final'!#REF!),"")</f>
        <v>#REF!</v>
      </c>
      <c r="AH11" s="181" t="e">
        <f>IF(AND('Mapa final'!#REF!="Muy Alta",'Mapa final'!#REF!="Catastrófico"),CONCATENATE("R6C",'Mapa final'!#REF!),"")</f>
        <v>#REF!</v>
      </c>
      <c r="AI11" s="182" t="e">
        <f>IF(AND('Mapa final'!#REF!="Muy Alta",'Mapa final'!#REF!="Catastrófico"),CONCATENATE("R6C",'Mapa final'!#REF!),"")</f>
        <v>#REF!</v>
      </c>
      <c r="AJ11" s="182" t="e">
        <f>IF(AND('Mapa final'!#REF!="Muy Alta",'Mapa final'!#REF!="Catastrófico"),CONCATENATE("R6C",'Mapa final'!#REF!),"")</f>
        <v>#REF!</v>
      </c>
      <c r="AK11" s="182" t="e">
        <f>IF(AND('Mapa final'!#REF!="Muy Alta",'Mapa final'!#REF!="Catastrófico"),CONCATENATE("R6C",'Mapa final'!#REF!),"")</f>
        <v>#REF!</v>
      </c>
      <c r="AL11" s="182" t="e">
        <f>IF(AND('Mapa final'!#REF!="Muy Alta",'Mapa final'!#REF!="Catastrófico"),CONCATENATE("R6C",'Mapa final'!#REF!),"")</f>
        <v>#REF!</v>
      </c>
      <c r="AM11" s="183" t="e">
        <f>IF(AND('Mapa final'!#REF!="Muy Alta",'Mapa final'!#REF!="Catastrófico"),CONCATENATE("R6C",'Mapa final'!#REF!),"")</f>
        <v>#REF!</v>
      </c>
      <c r="AN11" s="2"/>
      <c r="AO11" s="413"/>
      <c r="AP11" s="266"/>
      <c r="AQ11" s="266"/>
      <c r="AR11" s="266"/>
      <c r="AS11" s="266"/>
      <c r="AT11" s="414"/>
      <c r="AU11" s="2"/>
      <c r="AV11" s="2"/>
      <c r="AW11" s="2"/>
      <c r="AX11" s="2"/>
      <c r="AY11" s="2"/>
      <c r="AZ11" s="2"/>
      <c r="BA11" s="2"/>
      <c r="BB11" s="2"/>
      <c r="BC11" s="2"/>
      <c r="BD11" s="2"/>
      <c r="BE11" s="2"/>
      <c r="BF11" s="2"/>
      <c r="BG11" s="2"/>
      <c r="BH11" s="2"/>
      <c r="BI11" s="2"/>
    </row>
    <row r="12" spans="1:61" ht="31" x14ac:dyDescent="0.35">
      <c r="A12" s="2"/>
      <c r="B12" s="405"/>
      <c r="C12" s="266"/>
      <c r="D12" s="267"/>
      <c r="E12" s="278"/>
      <c r="F12" s="266"/>
      <c r="G12" s="266"/>
      <c r="H12" s="266"/>
      <c r="I12" s="266"/>
      <c r="J12" s="178" t="e">
        <f>IF(AND('Mapa final'!#REF!="Muy Alta",'Mapa final'!#REF!="Leve"),CONCATENATE("R1C",'Mapa final'!#REF!),"")</f>
        <v>#REF!</v>
      </c>
      <c r="K12" s="179" t="e">
        <f>IF(AND('Mapa final'!#REF!="Muy Alta",'Mapa final'!#REF!="Leve"),CONCATENATE("R1C",'Mapa final'!#REF!),"")</f>
        <v>#REF!</v>
      </c>
      <c r="L12" s="179" t="e">
        <f>IF(AND('Mapa final'!#REF!="Muy Alta",'Mapa final'!#REF!="Leve"),CONCATENATE("R1C",'Mapa final'!#REF!),"")</f>
        <v>#REF!</v>
      </c>
      <c r="M12" s="179" t="e">
        <f>IF(AND('Mapa final'!#REF!="Muy Alta",'Mapa final'!#REF!="Leve"),CONCATENATE("R1C",'Mapa final'!#REF!),"")</f>
        <v>#REF!</v>
      </c>
      <c r="N12" s="179" t="e">
        <f>IF(AND('Mapa final'!#REF!="Muy Alta",'Mapa final'!#REF!="Leve"),CONCATENATE("R1C",'Mapa final'!#REF!),"")</f>
        <v>#REF!</v>
      </c>
      <c r="O12" s="180" t="e">
        <f>IF(AND('Mapa final'!#REF!="Muy Alta",'Mapa final'!#REF!="Leve"),CONCATENATE("R1C",'Mapa final'!#REF!),"")</f>
        <v>#REF!</v>
      </c>
      <c r="P12" s="179" t="e">
        <f>IF(AND('Mapa final'!#REF!="Muy Alta",'Mapa final'!#REF!="Menor"),CONCATENATE("R7C",'Mapa final'!#REF!),"")</f>
        <v>#REF!</v>
      </c>
      <c r="Q12" s="179" t="e">
        <f>IF(AND('Mapa final'!#REF!="Muy Alta",'Mapa final'!#REF!="Menor"),CONCATENATE("R7C",'Mapa final'!#REF!),"")</f>
        <v>#REF!</v>
      </c>
      <c r="R12" s="179" t="e">
        <f>IF(AND('Mapa final'!#REF!="Muy Alta",'Mapa final'!#REF!="Menor"),CONCATENATE("R7C",'Mapa final'!#REF!),"")</f>
        <v>#REF!</v>
      </c>
      <c r="S12" s="179" t="e">
        <f>IF(AND('Mapa final'!#REF!="Muy Alta",'Mapa final'!#REF!="Menor"),CONCATENATE("R7C",'Mapa final'!#REF!),"")</f>
        <v>#REF!</v>
      </c>
      <c r="T12" s="179" t="e">
        <f>IF(AND('Mapa final'!#REF!="Muy Alta",'Mapa final'!#REF!="Menor"),CONCATENATE("R7C",'Mapa final'!#REF!),"")</f>
        <v>#REF!</v>
      </c>
      <c r="U12" s="180" t="e">
        <f>IF(AND('Mapa final'!#REF!="Muy Alta",'Mapa final'!#REF!="Menor"),CONCATENATE("R7C",'Mapa final'!#REF!),"")</f>
        <v>#REF!</v>
      </c>
      <c r="V12" s="178" t="e">
        <f>IF(AND('Mapa final'!#REF!="Muy Alta",'Mapa final'!#REF!="Moderado"),CONCATENATE("R7C",'Mapa final'!#REF!),"")</f>
        <v>#REF!</v>
      </c>
      <c r="W12" s="179" t="e">
        <f>IF(AND('Mapa final'!#REF!="Muy Alta",'Mapa final'!#REF!="Moderado"),CONCATENATE("R7C",'Mapa final'!#REF!),"")</f>
        <v>#REF!</v>
      </c>
      <c r="X12" s="179" t="e">
        <f>IF(AND('Mapa final'!#REF!="Muy Alta",'Mapa final'!#REF!="Moderado"),CONCATENATE("R7C",'Mapa final'!#REF!),"")</f>
        <v>#REF!</v>
      </c>
      <c r="Y12" s="179" t="e">
        <f>IF(AND('Mapa final'!#REF!="Muy Alta",'Mapa final'!#REF!="Moderado"),CONCATENATE("R7C",'Mapa final'!#REF!),"")</f>
        <v>#REF!</v>
      </c>
      <c r="Z12" s="179" t="e">
        <f>IF(AND('Mapa final'!#REF!="Muy Alta",'Mapa final'!#REF!="Moderado"),CONCATENATE("R7C",'Mapa final'!#REF!),"")</f>
        <v>#REF!</v>
      </c>
      <c r="AA12" s="180" t="e">
        <f>IF(AND('Mapa final'!#REF!="Muy Alta",'Mapa final'!#REF!="Moderado"),CONCATENATE("R7C",'Mapa final'!#REF!),"")</f>
        <v>#REF!</v>
      </c>
      <c r="AB12" s="178" t="e">
        <f>IF(AND('Mapa final'!#REF!="Muy Alta",'Mapa final'!#REF!="Mayor"),CONCATENATE("R7C",'Mapa final'!#REF!),"")</f>
        <v>#REF!</v>
      </c>
      <c r="AC12" s="179" t="e">
        <f>IF(AND('Mapa final'!#REF!="Muy Alta",'Mapa final'!#REF!="Mayor"),CONCATENATE("R7C",'Mapa final'!#REF!),"")</f>
        <v>#REF!</v>
      </c>
      <c r="AD12" s="179" t="e">
        <f>IF(AND('Mapa final'!#REF!="Muy Alta",'Mapa final'!#REF!="Mayor"),CONCATENATE("R7C",'Mapa final'!#REF!),"")</f>
        <v>#REF!</v>
      </c>
      <c r="AE12" s="179" t="e">
        <f>IF(AND('Mapa final'!#REF!="Muy Alta",'Mapa final'!#REF!="Mayor"),CONCATENATE("R7C",'Mapa final'!#REF!),"")</f>
        <v>#REF!</v>
      </c>
      <c r="AF12" s="179" t="e">
        <f>IF(AND('Mapa final'!#REF!="Muy Alta",'Mapa final'!#REF!="Mayor"),CONCATENATE("R7C",'Mapa final'!#REF!),"")</f>
        <v>#REF!</v>
      </c>
      <c r="AG12" s="180" t="e">
        <f>IF(AND('Mapa final'!#REF!="Muy Alta",'Mapa final'!#REF!="Mayor"),CONCATENATE("R7C",'Mapa final'!#REF!),"")</f>
        <v>#REF!</v>
      </c>
      <c r="AH12" s="181" t="e">
        <f>IF(AND('Mapa final'!#REF!="Muy Alta",'Mapa final'!#REF!="Catastrófico"),CONCATENATE("R7C",'Mapa final'!#REF!),"")</f>
        <v>#REF!</v>
      </c>
      <c r="AI12" s="182" t="e">
        <f>IF(AND('Mapa final'!#REF!="Muy Alta",'Mapa final'!#REF!="Catastrófico"),CONCATENATE("R7C",'Mapa final'!#REF!),"")</f>
        <v>#REF!</v>
      </c>
      <c r="AJ12" s="182" t="e">
        <f>IF(AND('Mapa final'!#REF!="Muy Alta",'Mapa final'!#REF!="Catastrófico"),CONCATENATE("R7C",'Mapa final'!#REF!),"")</f>
        <v>#REF!</v>
      </c>
      <c r="AK12" s="182" t="e">
        <f>IF(AND('Mapa final'!#REF!="Muy Alta",'Mapa final'!#REF!="Catastrófico"),CONCATENATE("R7C",'Mapa final'!#REF!),"")</f>
        <v>#REF!</v>
      </c>
      <c r="AL12" s="182" t="e">
        <f>IF(AND('Mapa final'!#REF!="Muy Alta",'Mapa final'!#REF!="Catastrófico"),CONCATENATE("R7C",'Mapa final'!#REF!),"")</f>
        <v>#REF!</v>
      </c>
      <c r="AM12" s="183" t="e">
        <f>IF(AND('Mapa final'!#REF!="Muy Alta",'Mapa final'!#REF!="Catastrófico"),CONCATENATE("R7C",'Mapa final'!#REF!),"")</f>
        <v>#REF!</v>
      </c>
      <c r="AN12" s="2"/>
      <c r="AO12" s="413"/>
      <c r="AP12" s="266"/>
      <c r="AQ12" s="266"/>
      <c r="AR12" s="266"/>
      <c r="AS12" s="266"/>
      <c r="AT12" s="414"/>
      <c r="AU12" s="2"/>
      <c r="AV12" s="2"/>
      <c r="AW12" s="2"/>
      <c r="AX12" s="2"/>
      <c r="AY12" s="2"/>
      <c r="AZ12" s="2"/>
      <c r="BA12" s="2"/>
      <c r="BB12" s="2"/>
      <c r="BC12" s="2"/>
      <c r="BD12" s="2"/>
      <c r="BE12" s="2"/>
      <c r="BF12" s="2"/>
      <c r="BG12" s="2"/>
      <c r="BH12" s="2"/>
      <c r="BI12" s="2"/>
    </row>
    <row r="13" spans="1:61" ht="31" x14ac:dyDescent="0.35">
      <c r="A13" s="2"/>
      <c r="B13" s="405"/>
      <c r="C13" s="266"/>
      <c r="D13" s="267"/>
      <c r="E13" s="278"/>
      <c r="F13" s="266"/>
      <c r="G13" s="266"/>
      <c r="H13" s="266"/>
      <c r="I13" s="266"/>
      <c r="J13" s="178" t="e">
        <f>IF(AND('Mapa final'!#REF!="Muy Alta",'Mapa final'!#REF!="Leve"),CONCATENATE("R1C",'Mapa final'!#REF!),"")</f>
        <v>#REF!</v>
      </c>
      <c r="K13" s="179" t="e">
        <f>IF(AND('Mapa final'!#REF!="Muy Alta",'Mapa final'!#REF!="Leve"),CONCATENATE("R1C",'Mapa final'!#REF!),"")</f>
        <v>#REF!</v>
      </c>
      <c r="L13" s="179" t="e">
        <f>IF(AND('Mapa final'!#REF!="Muy Alta",'Mapa final'!#REF!="Leve"),CONCATENATE("R1C",'Mapa final'!#REF!),"")</f>
        <v>#REF!</v>
      </c>
      <c r="M13" s="179" t="e">
        <f>IF(AND('Mapa final'!#REF!="Muy Alta",'Mapa final'!#REF!="Leve"),CONCATENATE("R1C",'Mapa final'!#REF!),"")</f>
        <v>#REF!</v>
      </c>
      <c r="N13" s="179" t="e">
        <f>IF(AND('Mapa final'!#REF!="Muy Alta",'Mapa final'!#REF!="Leve"),CONCATENATE("R1C",'Mapa final'!#REF!),"")</f>
        <v>#REF!</v>
      </c>
      <c r="O13" s="180" t="e">
        <f>IF(AND('Mapa final'!#REF!="Muy Alta",'Mapa final'!#REF!="Leve"),CONCATENATE("R1C",'Mapa final'!#REF!),"")</f>
        <v>#REF!</v>
      </c>
      <c r="P13" s="179" t="e">
        <f>IF(AND('Mapa final'!#REF!="Muy Alta",'Mapa final'!#REF!="Menor"),CONCATENATE("R8C",'Mapa final'!#REF!),"")</f>
        <v>#REF!</v>
      </c>
      <c r="Q13" s="179" t="e">
        <f>IF(AND('Mapa final'!#REF!="Muy Alta",'Mapa final'!#REF!="Menor"),CONCATENATE("R8C",'Mapa final'!#REF!),"")</f>
        <v>#REF!</v>
      </c>
      <c r="R13" s="179" t="e">
        <f>IF(AND('Mapa final'!#REF!="Muy Alta",'Mapa final'!#REF!="Menor"),CONCATENATE("R8C",'Mapa final'!#REF!),"")</f>
        <v>#REF!</v>
      </c>
      <c r="S13" s="179" t="e">
        <f>IF(AND('Mapa final'!#REF!="Muy Alta",'Mapa final'!#REF!="Menor"),CONCATENATE("R8C",'Mapa final'!#REF!),"")</f>
        <v>#REF!</v>
      </c>
      <c r="T13" s="179" t="e">
        <f>IF(AND('Mapa final'!#REF!="Muy Alta",'Mapa final'!#REF!="Menor"),CONCATENATE("R8C",'Mapa final'!#REF!),"")</f>
        <v>#REF!</v>
      </c>
      <c r="U13" s="180" t="e">
        <f>IF(AND('Mapa final'!#REF!="Muy Alta",'Mapa final'!#REF!="Menor"),CONCATENATE("R8C",'Mapa final'!#REF!),"")</f>
        <v>#REF!</v>
      </c>
      <c r="V13" s="178" t="e">
        <f>IF(AND('Mapa final'!#REF!="Muy Alta",'Mapa final'!#REF!="Moderado"),CONCATENATE("R8C",'Mapa final'!#REF!),"")</f>
        <v>#REF!</v>
      </c>
      <c r="W13" s="179" t="e">
        <f>IF(AND('Mapa final'!#REF!="Muy Alta",'Mapa final'!#REF!="Moderado"),CONCATENATE("R8C",'Mapa final'!#REF!),"")</f>
        <v>#REF!</v>
      </c>
      <c r="X13" s="179" t="e">
        <f>IF(AND('Mapa final'!#REF!="Muy Alta",'Mapa final'!#REF!="Moderado"),CONCATENATE("R8C",'Mapa final'!#REF!),"")</f>
        <v>#REF!</v>
      </c>
      <c r="Y13" s="179" t="e">
        <f>IF(AND('Mapa final'!#REF!="Muy Alta",'Mapa final'!#REF!="Moderado"),CONCATENATE("R8C",'Mapa final'!#REF!),"")</f>
        <v>#REF!</v>
      </c>
      <c r="Z13" s="179" t="e">
        <f>IF(AND('Mapa final'!#REF!="Muy Alta",'Mapa final'!#REF!="Moderado"),CONCATENATE("R8C",'Mapa final'!#REF!),"")</f>
        <v>#REF!</v>
      </c>
      <c r="AA13" s="180" t="e">
        <f>IF(AND('Mapa final'!#REF!="Muy Alta",'Mapa final'!#REF!="Moderado"),CONCATENATE("R8C",'Mapa final'!#REF!),"")</f>
        <v>#REF!</v>
      </c>
      <c r="AB13" s="178" t="e">
        <f>IF(AND('Mapa final'!#REF!="Muy Alta",'Mapa final'!#REF!="Mayor"),CONCATENATE("R8C",'Mapa final'!#REF!),"")</f>
        <v>#REF!</v>
      </c>
      <c r="AC13" s="179" t="e">
        <f>IF(AND('Mapa final'!#REF!="Muy Alta",'Mapa final'!#REF!="Mayor"),CONCATENATE("R8C",'Mapa final'!#REF!),"")</f>
        <v>#REF!</v>
      </c>
      <c r="AD13" s="179" t="e">
        <f>IF(AND('Mapa final'!#REF!="Muy Alta",'Mapa final'!#REF!="Mayor"),CONCATENATE("R8C",'Mapa final'!#REF!),"")</f>
        <v>#REF!</v>
      </c>
      <c r="AE13" s="179" t="e">
        <f>IF(AND('Mapa final'!#REF!="Muy Alta",'Mapa final'!#REF!="Mayor"),CONCATENATE("R8C",'Mapa final'!#REF!),"")</f>
        <v>#REF!</v>
      </c>
      <c r="AF13" s="179" t="e">
        <f>IF(AND('Mapa final'!#REF!="Muy Alta",'Mapa final'!#REF!="Mayor"),CONCATENATE("R8C",'Mapa final'!#REF!),"")</f>
        <v>#REF!</v>
      </c>
      <c r="AG13" s="180" t="e">
        <f>IF(AND('Mapa final'!#REF!="Muy Alta",'Mapa final'!#REF!="Mayor"),CONCATENATE("R8C",'Mapa final'!#REF!),"")</f>
        <v>#REF!</v>
      </c>
      <c r="AH13" s="181" t="e">
        <f>IF(AND('Mapa final'!#REF!="Muy Alta",'Mapa final'!#REF!="Catastrófico"),CONCATENATE("R8C",'Mapa final'!#REF!),"")</f>
        <v>#REF!</v>
      </c>
      <c r="AI13" s="182" t="e">
        <f>IF(AND('Mapa final'!#REF!="Muy Alta",'Mapa final'!#REF!="Catastrófico"),CONCATENATE("R8C",'Mapa final'!#REF!),"")</f>
        <v>#REF!</v>
      </c>
      <c r="AJ13" s="182" t="e">
        <f>IF(AND('Mapa final'!#REF!="Muy Alta",'Mapa final'!#REF!="Catastrófico"),CONCATENATE("R8C",'Mapa final'!#REF!),"")</f>
        <v>#REF!</v>
      </c>
      <c r="AK13" s="182" t="e">
        <f>IF(AND('Mapa final'!#REF!="Muy Alta",'Mapa final'!#REF!="Catastrófico"),CONCATENATE("R8C",'Mapa final'!#REF!),"")</f>
        <v>#REF!</v>
      </c>
      <c r="AL13" s="182" t="e">
        <f>IF(AND('Mapa final'!#REF!="Muy Alta",'Mapa final'!#REF!="Catastrófico"),CONCATENATE("R8C",'Mapa final'!#REF!),"")</f>
        <v>#REF!</v>
      </c>
      <c r="AM13" s="183" t="e">
        <f>IF(AND('Mapa final'!#REF!="Muy Alta",'Mapa final'!#REF!="Catastrófico"),CONCATENATE("R8C",'Mapa final'!#REF!),"")</f>
        <v>#REF!</v>
      </c>
      <c r="AN13" s="2"/>
      <c r="AO13" s="413"/>
      <c r="AP13" s="266"/>
      <c r="AQ13" s="266"/>
      <c r="AR13" s="266"/>
      <c r="AS13" s="266"/>
      <c r="AT13" s="414"/>
      <c r="AU13" s="2"/>
      <c r="AV13" s="2"/>
      <c r="AW13" s="2"/>
      <c r="AX13" s="2"/>
      <c r="AY13" s="2"/>
      <c r="AZ13" s="2"/>
      <c r="BA13" s="2"/>
      <c r="BB13" s="2"/>
      <c r="BC13" s="2"/>
      <c r="BD13" s="2"/>
      <c r="BE13" s="2"/>
      <c r="BF13" s="2"/>
      <c r="BG13" s="2"/>
      <c r="BH13" s="2"/>
      <c r="BI13" s="2"/>
    </row>
    <row r="14" spans="1:61" ht="31" x14ac:dyDescent="0.35">
      <c r="A14" s="2"/>
      <c r="B14" s="405"/>
      <c r="C14" s="266"/>
      <c r="D14" s="267"/>
      <c r="E14" s="278"/>
      <c r="F14" s="266"/>
      <c r="G14" s="266"/>
      <c r="H14" s="266"/>
      <c r="I14" s="266"/>
      <c r="J14" s="178" t="e">
        <f>IF(AND('Mapa final'!#REF!="Muy Alta",'Mapa final'!#REF!="Leve"),CONCATENATE("R1C",'Mapa final'!#REF!),"")</f>
        <v>#REF!</v>
      </c>
      <c r="K14" s="179" t="e">
        <f>IF(AND('Mapa final'!#REF!="Muy Alta",'Mapa final'!#REF!="Leve"),CONCATENATE("R1C",'Mapa final'!#REF!),"")</f>
        <v>#REF!</v>
      </c>
      <c r="L14" s="179" t="e">
        <f>IF(AND('Mapa final'!#REF!="Muy Alta",'Mapa final'!#REF!="Leve"),CONCATENATE("R1C",'Mapa final'!#REF!),"")</f>
        <v>#REF!</v>
      </c>
      <c r="M14" s="179" t="e">
        <f>IF(AND('Mapa final'!#REF!="Muy Alta",'Mapa final'!#REF!="Leve"),CONCATENATE("R1C",'Mapa final'!#REF!),"")</f>
        <v>#REF!</v>
      </c>
      <c r="N14" s="179" t="e">
        <f>IF(AND('Mapa final'!#REF!="Muy Alta",'Mapa final'!#REF!="Leve"),CONCATENATE("R1C",'Mapa final'!#REF!),"")</f>
        <v>#REF!</v>
      </c>
      <c r="O14" s="180" t="e">
        <f>IF(AND('Mapa final'!#REF!="Muy Alta",'Mapa final'!#REF!="Leve"),CONCATENATE("R1C",'Mapa final'!#REF!),"")</f>
        <v>#REF!</v>
      </c>
      <c r="P14" s="179" t="e">
        <f>IF(AND('Mapa final'!#REF!="Muy Alta",'Mapa final'!#REF!="Menor"),CONCATENATE("R9C",'Mapa final'!#REF!),"")</f>
        <v>#REF!</v>
      </c>
      <c r="Q14" s="179" t="e">
        <f>IF(AND('Mapa final'!#REF!="Muy Alta",'Mapa final'!#REF!="Menor"),CONCATENATE("R9C",'Mapa final'!#REF!),"")</f>
        <v>#REF!</v>
      </c>
      <c r="R14" s="179" t="e">
        <f>IF(AND('Mapa final'!#REF!="Muy Alta",'Mapa final'!#REF!="Menor"),CONCATENATE("R9C",'Mapa final'!#REF!),"")</f>
        <v>#REF!</v>
      </c>
      <c r="S14" s="179" t="e">
        <f>IF(AND('Mapa final'!#REF!="Muy Alta",'Mapa final'!#REF!="Menor"),CONCATENATE("R9C",'Mapa final'!#REF!),"")</f>
        <v>#REF!</v>
      </c>
      <c r="T14" s="179" t="e">
        <f>IF(AND('Mapa final'!#REF!="Muy Alta",'Mapa final'!#REF!="Menor"),CONCATENATE("R9C",'Mapa final'!#REF!),"")</f>
        <v>#REF!</v>
      </c>
      <c r="U14" s="180" t="e">
        <f>IF(AND('Mapa final'!#REF!="Muy Alta",'Mapa final'!#REF!="Menor"),CONCATENATE("R9C",'Mapa final'!#REF!),"")</f>
        <v>#REF!</v>
      </c>
      <c r="V14" s="178" t="e">
        <f>IF(AND('Mapa final'!#REF!="Muy Alta",'Mapa final'!#REF!="Moderado"),CONCATENATE("R9C",'Mapa final'!#REF!),"")</f>
        <v>#REF!</v>
      </c>
      <c r="W14" s="179" t="e">
        <f>IF(AND('Mapa final'!#REF!="Muy Alta",'Mapa final'!#REF!="Moderado"),CONCATENATE("R9C",'Mapa final'!#REF!),"")</f>
        <v>#REF!</v>
      </c>
      <c r="X14" s="179" t="e">
        <f>IF(AND('Mapa final'!#REF!="Muy Alta",'Mapa final'!#REF!="Moderado"),CONCATENATE("R9C",'Mapa final'!#REF!),"")</f>
        <v>#REF!</v>
      </c>
      <c r="Y14" s="179" t="e">
        <f>IF(AND('Mapa final'!#REF!="Muy Alta",'Mapa final'!#REF!="Moderado"),CONCATENATE("R9C",'Mapa final'!#REF!),"")</f>
        <v>#REF!</v>
      </c>
      <c r="Z14" s="179" t="e">
        <f>IF(AND('Mapa final'!#REF!="Muy Alta",'Mapa final'!#REF!="Moderado"),CONCATENATE("R9C",'Mapa final'!#REF!),"")</f>
        <v>#REF!</v>
      </c>
      <c r="AA14" s="180" t="e">
        <f>IF(AND('Mapa final'!#REF!="Muy Alta",'Mapa final'!#REF!="Moderado"),CONCATENATE("R9C",'Mapa final'!#REF!),"")</f>
        <v>#REF!</v>
      </c>
      <c r="AB14" s="178" t="e">
        <f>IF(AND('Mapa final'!#REF!="Muy Alta",'Mapa final'!#REF!="Mayor"),CONCATENATE("R9C",'Mapa final'!#REF!),"")</f>
        <v>#REF!</v>
      </c>
      <c r="AC14" s="179" t="e">
        <f>IF(AND('Mapa final'!#REF!="Muy Alta",'Mapa final'!#REF!="Mayor"),CONCATENATE("R9C",'Mapa final'!#REF!),"")</f>
        <v>#REF!</v>
      </c>
      <c r="AD14" s="179" t="e">
        <f>IF(AND('Mapa final'!#REF!="Muy Alta",'Mapa final'!#REF!="Mayor"),CONCATENATE("R9C",'Mapa final'!#REF!),"")</f>
        <v>#REF!</v>
      </c>
      <c r="AE14" s="179" t="e">
        <f>IF(AND('Mapa final'!#REF!="Muy Alta",'Mapa final'!#REF!="Mayor"),CONCATENATE("R9C",'Mapa final'!#REF!),"")</f>
        <v>#REF!</v>
      </c>
      <c r="AF14" s="179" t="e">
        <f>IF(AND('Mapa final'!#REF!="Muy Alta",'Mapa final'!#REF!="Mayor"),CONCATENATE("R9C",'Mapa final'!#REF!),"")</f>
        <v>#REF!</v>
      </c>
      <c r="AG14" s="180" t="e">
        <f>IF(AND('Mapa final'!#REF!="Muy Alta",'Mapa final'!#REF!="Mayor"),CONCATENATE("R9C",'Mapa final'!#REF!),"")</f>
        <v>#REF!</v>
      </c>
      <c r="AH14" s="181" t="e">
        <f>IF(AND('Mapa final'!#REF!="Muy Alta",'Mapa final'!#REF!="Catastrófico"),CONCATENATE("R9C",'Mapa final'!#REF!),"")</f>
        <v>#REF!</v>
      </c>
      <c r="AI14" s="182" t="e">
        <f>IF(AND('Mapa final'!#REF!="Muy Alta",'Mapa final'!#REF!="Catastrófico"),CONCATENATE("R9C",'Mapa final'!#REF!),"")</f>
        <v>#REF!</v>
      </c>
      <c r="AJ14" s="182" t="e">
        <f>IF(AND('Mapa final'!#REF!="Muy Alta",'Mapa final'!#REF!="Catastrófico"),CONCATENATE("R9C",'Mapa final'!#REF!),"")</f>
        <v>#REF!</v>
      </c>
      <c r="AK14" s="182" t="e">
        <f>IF(AND('Mapa final'!#REF!="Muy Alta",'Mapa final'!#REF!="Catastrófico"),CONCATENATE("R9C",'Mapa final'!#REF!),"")</f>
        <v>#REF!</v>
      </c>
      <c r="AL14" s="182" t="e">
        <f>IF(AND('Mapa final'!#REF!="Muy Alta",'Mapa final'!#REF!="Catastrófico"),CONCATENATE("R9C",'Mapa final'!#REF!),"")</f>
        <v>#REF!</v>
      </c>
      <c r="AM14" s="183" t="e">
        <f>IF(AND('Mapa final'!#REF!="Muy Alta",'Mapa final'!#REF!="Catastrófico"),CONCATENATE("R9C",'Mapa final'!#REF!),"")</f>
        <v>#REF!</v>
      </c>
      <c r="AN14" s="2"/>
      <c r="AO14" s="413"/>
      <c r="AP14" s="266"/>
      <c r="AQ14" s="266"/>
      <c r="AR14" s="266"/>
      <c r="AS14" s="266"/>
      <c r="AT14" s="414"/>
      <c r="AU14" s="2"/>
      <c r="AV14" s="2"/>
      <c r="AW14" s="2"/>
      <c r="AX14" s="2"/>
      <c r="AY14" s="2"/>
      <c r="AZ14" s="2"/>
      <c r="BA14" s="2"/>
      <c r="BB14" s="2"/>
      <c r="BC14" s="2"/>
      <c r="BD14" s="2"/>
      <c r="BE14" s="2"/>
      <c r="BF14" s="2"/>
      <c r="BG14" s="2"/>
      <c r="BH14" s="2"/>
      <c r="BI14" s="2"/>
    </row>
    <row r="15" spans="1:61" ht="15.75" customHeight="1" x14ac:dyDescent="0.35">
      <c r="A15" s="2"/>
      <c r="B15" s="405"/>
      <c r="C15" s="266"/>
      <c r="D15" s="267"/>
      <c r="E15" s="374"/>
      <c r="F15" s="388"/>
      <c r="G15" s="388"/>
      <c r="H15" s="388"/>
      <c r="I15" s="388"/>
      <c r="J15" s="184" t="e">
        <f>IF(AND('Mapa final'!#REF!="Muy Alta",'Mapa final'!#REF!="Leve"),CONCATENATE("R1C",'Mapa final'!#REF!),"")</f>
        <v>#REF!</v>
      </c>
      <c r="K15" s="185" t="e">
        <f>IF(AND('Mapa final'!#REF!="Muy Alta",'Mapa final'!#REF!="Leve"),CONCATENATE("R1C",'Mapa final'!#REF!),"")</f>
        <v>#REF!</v>
      </c>
      <c r="L15" s="185" t="e">
        <f>IF(AND('Mapa final'!#REF!="Muy Alta",'Mapa final'!#REF!="Leve"),CONCATENATE("R1C",'Mapa final'!#REF!),"")</f>
        <v>#REF!</v>
      </c>
      <c r="M15" s="185" t="e">
        <f>IF(AND('Mapa final'!#REF!="Muy Alta",'Mapa final'!#REF!="Leve"),CONCATENATE("R1C",'Mapa final'!#REF!),"")</f>
        <v>#REF!</v>
      </c>
      <c r="N15" s="185" t="e">
        <f>IF(AND('Mapa final'!#REF!="Muy Alta",'Mapa final'!#REF!="Leve"),CONCATENATE("R1C",'Mapa final'!#REF!),"")</f>
        <v>#REF!</v>
      </c>
      <c r="O15" s="186" t="e">
        <f>IF(AND('Mapa final'!#REF!="Muy Alta",'Mapa final'!#REF!="Leve"),CONCATENATE("R1C",'Mapa final'!#REF!),"")</f>
        <v>#REF!</v>
      </c>
      <c r="P15" s="179" t="e">
        <f>IF(AND('Mapa final'!#REF!="Muy Alta",'Mapa final'!#REF!="Menor"),CONCATENATE("R10C",'Mapa final'!#REF!),"")</f>
        <v>#REF!</v>
      </c>
      <c r="Q15" s="179" t="e">
        <f>IF(AND('Mapa final'!#REF!="Muy Alta",'Mapa final'!#REF!="Menor"),CONCATENATE("R10C",'Mapa final'!#REF!),"")</f>
        <v>#REF!</v>
      </c>
      <c r="R15" s="179" t="e">
        <f>IF(AND('Mapa final'!#REF!="Muy Alta",'Mapa final'!#REF!="Menor"),CONCATENATE("R10C",'Mapa final'!#REF!),"")</f>
        <v>#REF!</v>
      </c>
      <c r="S15" s="179" t="e">
        <f>IF(AND('Mapa final'!#REF!="Muy Alta",'Mapa final'!#REF!="Menor"),CONCATENATE("R10C",'Mapa final'!#REF!),"")</f>
        <v>#REF!</v>
      </c>
      <c r="T15" s="179" t="e">
        <f>IF(AND('Mapa final'!#REF!="Muy Alta",'Mapa final'!#REF!="Menor"),CONCATENATE("R10C",'Mapa final'!#REF!),"")</f>
        <v>#REF!</v>
      </c>
      <c r="U15" s="180" t="e">
        <f>IF(AND('Mapa final'!#REF!="Muy Alta",'Mapa final'!#REF!="Menor"),CONCATENATE("R10C",'Mapa final'!#REF!),"")</f>
        <v>#REF!</v>
      </c>
      <c r="V15" s="184" t="e">
        <f>IF(AND('Mapa final'!#REF!="Muy Alta",'Mapa final'!#REF!="Moderado"),CONCATENATE("R10C",'Mapa final'!#REF!),"")</f>
        <v>#REF!</v>
      </c>
      <c r="W15" s="185" t="e">
        <f>IF(AND('Mapa final'!#REF!="Muy Alta",'Mapa final'!#REF!="Moderado"),CONCATENATE("R10C",'Mapa final'!#REF!),"")</f>
        <v>#REF!</v>
      </c>
      <c r="X15" s="185" t="e">
        <f>IF(AND('Mapa final'!#REF!="Muy Alta",'Mapa final'!#REF!="Moderado"),CONCATENATE("R10C",'Mapa final'!#REF!),"")</f>
        <v>#REF!</v>
      </c>
      <c r="Y15" s="185" t="e">
        <f>IF(AND('Mapa final'!#REF!="Muy Alta",'Mapa final'!#REF!="Moderado"),CONCATENATE("R10C",'Mapa final'!#REF!),"")</f>
        <v>#REF!</v>
      </c>
      <c r="Z15" s="185" t="e">
        <f>IF(AND('Mapa final'!#REF!="Muy Alta",'Mapa final'!#REF!="Moderado"),CONCATENATE("R10C",'Mapa final'!#REF!),"")</f>
        <v>#REF!</v>
      </c>
      <c r="AA15" s="186" t="e">
        <f>IF(AND('Mapa final'!#REF!="Muy Alta",'Mapa final'!#REF!="Moderado"),CONCATENATE("R10C",'Mapa final'!#REF!),"")</f>
        <v>#REF!</v>
      </c>
      <c r="AB15" s="178" t="e">
        <f>IF(AND('Mapa final'!#REF!="Muy Alta",'Mapa final'!#REF!="Mayor"),CONCATENATE("R10C",'Mapa final'!#REF!),"")</f>
        <v>#REF!</v>
      </c>
      <c r="AC15" s="179" t="e">
        <f>IF(AND('Mapa final'!#REF!="Muy Alta",'Mapa final'!#REF!="Mayor"),CONCATENATE("R10C",'Mapa final'!#REF!),"")</f>
        <v>#REF!</v>
      </c>
      <c r="AD15" s="179" t="e">
        <f>IF(AND('Mapa final'!#REF!="Muy Alta",'Mapa final'!#REF!="Mayor"),CONCATENATE("R10C",'Mapa final'!#REF!),"")</f>
        <v>#REF!</v>
      </c>
      <c r="AE15" s="179" t="e">
        <f>IF(AND('Mapa final'!#REF!="Muy Alta",'Mapa final'!#REF!="Mayor"),CONCATENATE("R10C",'Mapa final'!#REF!),"")</f>
        <v>#REF!</v>
      </c>
      <c r="AF15" s="179" t="e">
        <f>IF(AND('Mapa final'!#REF!="Muy Alta",'Mapa final'!#REF!="Mayor"),CONCATENATE("R10C",'Mapa final'!#REF!),"")</f>
        <v>#REF!</v>
      </c>
      <c r="AG15" s="180" t="e">
        <f>IF(AND('Mapa final'!#REF!="Muy Alta",'Mapa final'!#REF!="Mayor"),CONCATENATE("R10C",'Mapa final'!#REF!),"")</f>
        <v>#REF!</v>
      </c>
      <c r="AH15" s="187" t="e">
        <f>IF(AND('Mapa final'!#REF!="Muy Alta",'Mapa final'!#REF!="Catastrófico"),CONCATENATE("R10C",'Mapa final'!#REF!),"")</f>
        <v>#REF!</v>
      </c>
      <c r="AI15" s="188" t="e">
        <f>IF(AND('Mapa final'!#REF!="Muy Alta",'Mapa final'!#REF!="Catastrófico"),CONCATENATE("R10C",'Mapa final'!#REF!),"")</f>
        <v>#REF!</v>
      </c>
      <c r="AJ15" s="188" t="e">
        <f>IF(AND('Mapa final'!#REF!="Muy Alta",'Mapa final'!#REF!="Catastrófico"),CONCATENATE("R10C",'Mapa final'!#REF!),"")</f>
        <v>#REF!</v>
      </c>
      <c r="AK15" s="188" t="e">
        <f>IF(AND('Mapa final'!#REF!="Muy Alta",'Mapa final'!#REF!="Catastrófico"),CONCATENATE("R10C",'Mapa final'!#REF!),"")</f>
        <v>#REF!</v>
      </c>
      <c r="AL15" s="188" t="e">
        <f>IF(AND('Mapa final'!#REF!="Muy Alta",'Mapa final'!#REF!="Catastrófico"),CONCATENATE("R10C",'Mapa final'!#REF!),"")</f>
        <v>#REF!</v>
      </c>
      <c r="AM15" s="189" t="e">
        <f>IF(AND('Mapa final'!#REF!="Muy Alta",'Mapa final'!#REF!="Catastrófico"),CONCATENATE("R10C",'Mapa final'!#REF!),"")</f>
        <v>#REF!</v>
      </c>
      <c r="AN15" s="2"/>
      <c r="AO15" s="415"/>
      <c r="AP15" s="392"/>
      <c r="AQ15" s="392"/>
      <c r="AR15" s="392"/>
      <c r="AS15" s="392"/>
      <c r="AT15" s="416"/>
      <c r="AU15" s="2"/>
      <c r="AV15" s="2"/>
      <c r="AW15" s="2"/>
      <c r="AX15" s="2"/>
      <c r="AY15" s="2"/>
      <c r="AZ15" s="2"/>
      <c r="BA15" s="2"/>
      <c r="BB15" s="2"/>
      <c r="BC15" s="2"/>
      <c r="BD15" s="2"/>
      <c r="BE15" s="2"/>
      <c r="BF15" s="2"/>
      <c r="BG15" s="2"/>
      <c r="BH15" s="2"/>
      <c r="BI15" s="2"/>
    </row>
    <row r="16" spans="1:61" ht="31" x14ac:dyDescent="0.35">
      <c r="A16" s="2"/>
      <c r="B16" s="405"/>
      <c r="C16" s="266"/>
      <c r="D16" s="267"/>
      <c r="E16" s="420" t="s">
        <v>366</v>
      </c>
      <c r="F16" s="390"/>
      <c r="G16" s="390"/>
      <c r="H16" s="390"/>
      <c r="I16" s="390"/>
      <c r="J16" s="190" t="e">
        <f>IF(AND('Mapa final'!#REF!="Alta",'Mapa final'!#REF!="Leve"),CONCATENATE("R1C",'Mapa final'!#REF!),"")</f>
        <v>#REF!</v>
      </c>
      <c r="K16" s="191" t="e">
        <f>IF(AND('Mapa final'!#REF!="Alta",'Mapa final'!#REF!="Leve"),CONCATENATE("R1C",'Mapa final'!#REF!),"")</f>
        <v>#REF!</v>
      </c>
      <c r="L16" s="191" t="e">
        <f>IF(AND('Mapa final'!#REF!="Alta",'Mapa final'!#REF!="Leve"),CONCATENATE("R1C",'Mapa final'!#REF!),"")</f>
        <v>#REF!</v>
      </c>
      <c r="M16" s="191" t="e">
        <f>IF(AND('Mapa final'!#REF!="Alta",'Mapa final'!#REF!="Leve"),CONCATENATE("R1C",'Mapa final'!#REF!),"")</f>
        <v>#REF!</v>
      </c>
      <c r="N16" s="191" t="e">
        <f>IF(AND('Mapa final'!#REF!="Alta",'Mapa final'!#REF!="Leve"),CONCATENATE("R1C",'Mapa final'!#REF!),"")</f>
        <v>#REF!</v>
      </c>
      <c r="O16" s="192" t="e">
        <f>IF(AND('Mapa final'!#REF!="Alta",'Mapa final'!#REF!="Leve"),CONCATENATE("R1C",'Mapa final'!#REF!),"")</f>
        <v>#REF!</v>
      </c>
      <c r="P16" s="193" t="e">
        <f>IF(AND('Mapa final'!#REF!="Alta",'Mapa final'!#REF!="Menor"),CONCATENATE("R1C",'Mapa final'!#REF!),"")</f>
        <v>#REF!</v>
      </c>
      <c r="Q16" s="194" t="e">
        <f>IF(AND('Mapa final'!#REF!="Alta",'Mapa final'!#REF!="Menor"),CONCATENATE("R1C",'Mapa final'!#REF!),"")</f>
        <v>#REF!</v>
      </c>
      <c r="R16" s="194" t="e">
        <f>IF(AND('Mapa final'!#REF!="Alta",'Mapa final'!#REF!="Menor"),CONCATENATE("R1C",'Mapa final'!#REF!),"")</f>
        <v>#REF!</v>
      </c>
      <c r="S16" s="194" t="e">
        <f>IF(AND('Mapa final'!#REF!="Alta",'Mapa final'!#REF!="Menor"),CONCATENATE("R1C",'Mapa final'!#REF!),"")</f>
        <v>#REF!</v>
      </c>
      <c r="T16" s="194" t="e">
        <f>IF(AND('Mapa final'!#REF!="Alta",'Mapa final'!#REF!="Menor"),CONCATENATE("R1C",'Mapa final'!#REF!),"")</f>
        <v>#REF!</v>
      </c>
      <c r="U16" s="195" t="e">
        <f>IF(AND('Mapa final'!#REF!="Alta",'Mapa final'!#REF!="Menor"),CONCATENATE("R1C",'Mapa final'!#REF!),"")</f>
        <v>#REF!</v>
      </c>
      <c r="V16" s="172" t="e">
        <f>IF(AND('Mapa final'!#REF!="Alta",'Mapa final'!#REF!="Moderado"),CONCATENATE("R1C",'Mapa final'!#REF!),"")</f>
        <v>#REF!</v>
      </c>
      <c r="W16" s="173" t="e">
        <f>IF(AND('Mapa final'!#REF!="Alta",'Mapa final'!#REF!="Moderado"),CONCATENATE("R1C",'Mapa final'!#REF!),"")</f>
        <v>#REF!</v>
      </c>
      <c r="X16" s="173" t="e">
        <f>IF(AND('Mapa final'!#REF!="Alta",'Mapa final'!#REF!="Moderado"),CONCATENATE("R1C",'Mapa final'!#REF!),"")</f>
        <v>#REF!</v>
      </c>
      <c r="Y16" s="173" t="e">
        <f>IF(AND('Mapa final'!#REF!="Alta",'Mapa final'!#REF!="Moderado"),CONCATENATE("R1C",'Mapa final'!#REF!),"")</f>
        <v>#REF!</v>
      </c>
      <c r="Z16" s="173" t="e">
        <f>IF(AND('Mapa final'!#REF!="Alta",'Mapa final'!#REF!="Moderado"),CONCATENATE("R1C",'Mapa final'!#REF!),"")</f>
        <v>#REF!</v>
      </c>
      <c r="AA16" s="174" t="e">
        <f>IF(AND('Mapa final'!#REF!="Alta",'Mapa final'!#REF!="Moderado"),CONCATENATE("R1C",'Mapa final'!#REF!),"")</f>
        <v>#REF!</v>
      </c>
      <c r="AB16" s="172" t="e">
        <f>IF(AND('Mapa final'!#REF!="Alta",'Mapa final'!#REF!="Mayor"),CONCATENATE("R1C",'Mapa final'!#REF!),"")</f>
        <v>#REF!</v>
      </c>
      <c r="AC16" s="173" t="e">
        <f>IF(AND('Mapa final'!#REF!="Alta",'Mapa final'!#REF!="Mayor"),CONCATENATE("R1C",'Mapa final'!#REF!),"")</f>
        <v>#REF!</v>
      </c>
      <c r="AD16" s="173" t="e">
        <f>IF(AND('Mapa final'!#REF!="Alta",'Mapa final'!#REF!="Mayor"),CONCATENATE("R1C",'Mapa final'!#REF!),"")</f>
        <v>#REF!</v>
      </c>
      <c r="AE16" s="173" t="e">
        <f>IF(AND('Mapa final'!#REF!="Alta",'Mapa final'!#REF!="Mayor"),CONCATENATE("R1C",'Mapa final'!#REF!),"")</f>
        <v>#REF!</v>
      </c>
      <c r="AF16" s="173" t="e">
        <f>IF(AND('Mapa final'!#REF!="Alta",'Mapa final'!#REF!="Mayor"),CONCATENATE("R1C",'Mapa final'!#REF!),"")</f>
        <v>#REF!</v>
      </c>
      <c r="AG16" s="174" t="e">
        <f>IF(AND('Mapa final'!#REF!="Alta",'Mapa final'!#REF!="Mayor"),CONCATENATE("R1C",'Mapa final'!#REF!),"")</f>
        <v>#REF!</v>
      </c>
      <c r="AH16" s="175" t="e">
        <f>IF(AND('Mapa final'!#REF!="Alta",'Mapa final'!#REF!="Catastrófico"),CONCATENATE("R1C",'Mapa final'!#REF!),"")</f>
        <v>#REF!</v>
      </c>
      <c r="AI16" s="176" t="e">
        <f>IF(AND('Mapa final'!#REF!="Alta",'Mapa final'!#REF!="Catastrófico"),CONCATENATE("R1C",'Mapa final'!#REF!),"")</f>
        <v>#REF!</v>
      </c>
      <c r="AJ16" s="176" t="e">
        <f>IF(AND('Mapa final'!#REF!="Alta",'Mapa final'!#REF!="Catastrófico"),CONCATENATE("R1C",'Mapa final'!#REF!),"")</f>
        <v>#REF!</v>
      </c>
      <c r="AK16" s="176" t="e">
        <f>IF(AND('Mapa final'!#REF!="Alta",'Mapa final'!#REF!="Catastrófico"),CONCATENATE("R1C",'Mapa final'!#REF!),"")</f>
        <v>#REF!</v>
      </c>
      <c r="AL16" s="176" t="e">
        <f>IF(AND('Mapa final'!#REF!="Alta",'Mapa final'!#REF!="Catastrófico"),CONCATENATE("R1C",'Mapa final'!#REF!),"")</f>
        <v>#REF!</v>
      </c>
      <c r="AM16" s="177" t="e">
        <f>IF(AND('Mapa final'!#REF!="Alta",'Mapa final'!#REF!="Catastrófico"),CONCATENATE("R1C",'Mapa final'!#REF!),"")</f>
        <v>#REF!</v>
      </c>
      <c r="AN16" s="2"/>
      <c r="AO16" s="411" t="s">
        <v>367</v>
      </c>
      <c r="AP16" s="386"/>
      <c r="AQ16" s="386"/>
      <c r="AR16" s="386"/>
      <c r="AS16" s="386"/>
      <c r="AT16" s="412"/>
      <c r="AU16" s="2"/>
      <c r="AV16" s="2"/>
      <c r="AW16" s="2"/>
      <c r="AX16" s="2"/>
      <c r="AY16" s="2"/>
      <c r="AZ16" s="2"/>
      <c r="BA16" s="2"/>
      <c r="BB16" s="2"/>
      <c r="BC16" s="2"/>
      <c r="BD16" s="2"/>
      <c r="BE16" s="2"/>
      <c r="BF16" s="2"/>
      <c r="BG16" s="2"/>
      <c r="BH16" s="2"/>
      <c r="BI16" s="2"/>
    </row>
    <row r="17" spans="1:61" ht="31" x14ac:dyDescent="0.35">
      <c r="A17" s="2"/>
      <c r="B17" s="405"/>
      <c r="C17" s="266"/>
      <c r="D17" s="267"/>
      <c r="E17" s="278"/>
      <c r="F17" s="266"/>
      <c r="G17" s="266"/>
      <c r="H17" s="266"/>
      <c r="I17" s="266"/>
      <c r="J17" s="190" t="e">
        <f>IF(AND('Mapa final'!#REF!="Alta",'Mapa final'!#REF!="Leve"),CONCATENATE("R2C",'Mapa final'!#REF!),"")</f>
        <v>#REF!</v>
      </c>
      <c r="K17" s="191" t="e">
        <f>IF(AND('Mapa final'!#REF!="Alta",'Mapa final'!#REF!="Leve"),CONCATENATE("R2C",'Mapa final'!#REF!),"")</f>
        <v>#REF!</v>
      </c>
      <c r="L17" s="191" t="e">
        <f>IF(AND('Mapa final'!#REF!="Alta",'Mapa final'!#REF!="Leve"),CONCATENATE("R2C",'Mapa final'!#REF!),"")</f>
        <v>#REF!</v>
      </c>
      <c r="M17" s="191" t="e">
        <f>IF(AND('Mapa final'!#REF!="Alta",'Mapa final'!#REF!="Leve"),CONCATENATE("R2C",'Mapa final'!#REF!),"")</f>
        <v>#REF!</v>
      </c>
      <c r="N17" s="191" t="e">
        <f>IF(AND('Mapa final'!#REF!="Alta",'Mapa final'!#REF!="Leve"),CONCATENATE("R2C",'Mapa final'!#REF!),"")</f>
        <v>#REF!</v>
      </c>
      <c r="O17" s="192" t="e">
        <f>IF(AND('Mapa final'!#REF!="Alta",'Mapa final'!#REF!="Leve"),CONCATENATE("R2C",'Mapa final'!#REF!),"")</f>
        <v>#REF!</v>
      </c>
      <c r="P17" s="190" t="e">
        <f>IF(AND('Mapa final'!#REF!="Alta",'Mapa final'!#REF!="Menor"),CONCATENATE("R2C",'Mapa final'!#REF!),"")</f>
        <v>#REF!</v>
      </c>
      <c r="Q17" s="191" t="e">
        <f>IF(AND('Mapa final'!#REF!="Alta",'Mapa final'!#REF!="Menor"),CONCATENATE("R2C",'Mapa final'!#REF!),"")</f>
        <v>#REF!</v>
      </c>
      <c r="R17" s="191" t="e">
        <f>IF(AND('Mapa final'!#REF!="Alta",'Mapa final'!#REF!="Menor"),CONCATENATE("R2C",'Mapa final'!#REF!),"")</f>
        <v>#REF!</v>
      </c>
      <c r="S17" s="191" t="e">
        <f>IF(AND('Mapa final'!#REF!="Alta",'Mapa final'!#REF!="Menor"),CONCATENATE("R2C",'Mapa final'!#REF!),"")</f>
        <v>#REF!</v>
      </c>
      <c r="T17" s="191" t="e">
        <f>IF(AND('Mapa final'!#REF!="Alta",'Mapa final'!#REF!="Menor"),CONCATENATE("R2C",'Mapa final'!#REF!),"")</f>
        <v>#REF!</v>
      </c>
      <c r="U17" s="192" t="e">
        <f>IF(AND('Mapa final'!#REF!="Alta",'Mapa final'!#REF!="Menor"),CONCATENATE("R2C",'Mapa final'!#REF!),"")</f>
        <v>#REF!</v>
      </c>
      <c r="V17" s="178" t="e">
        <f>IF(AND('Mapa final'!#REF!="Alta",'Mapa final'!#REF!="Moderado"),CONCATENATE("R2C",'Mapa final'!#REF!),"")</f>
        <v>#REF!</v>
      </c>
      <c r="W17" s="179" t="e">
        <f>IF(AND('Mapa final'!#REF!="Alta",'Mapa final'!#REF!="Moderado"),CONCATENATE("R2C",'Mapa final'!#REF!),"")</f>
        <v>#REF!</v>
      </c>
      <c r="X17" s="179" t="e">
        <f>IF(AND('Mapa final'!#REF!="Alta",'Mapa final'!#REF!="Moderado"),CONCATENATE("R2C",'Mapa final'!#REF!),"")</f>
        <v>#REF!</v>
      </c>
      <c r="Y17" s="179" t="e">
        <f>IF(AND('Mapa final'!#REF!="Alta",'Mapa final'!#REF!="Moderado"),CONCATENATE("R2C",'Mapa final'!#REF!),"")</f>
        <v>#REF!</v>
      </c>
      <c r="Z17" s="179" t="e">
        <f>IF(AND('Mapa final'!#REF!="Alta",'Mapa final'!#REF!="Moderado"),CONCATENATE("R2C",'Mapa final'!#REF!),"")</f>
        <v>#REF!</v>
      </c>
      <c r="AA17" s="180" t="e">
        <f>IF(AND('Mapa final'!#REF!="Alta",'Mapa final'!#REF!="Moderado"),CONCATENATE("R2C",'Mapa final'!#REF!),"")</f>
        <v>#REF!</v>
      </c>
      <c r="AB17" s="178" t="e">
        <f>IF(AND('Mapa final'!#REF!="Alta",'Mapa final'!#REF!="Mayor"),CONCATENATE("R2C",'Mapa final'!#REF!),"")</f>
        <v>#REF!</v>
      </c>
      <c r="AC17" s="179" t="e">
        <f>IF(AND('Mapa final'!#REF!="Alta",'Mapa final'!#REF!="Mayor"),CONCATENATE("R2C",'Mapa final'!#REF!),"")</f>
        <v>#REF!</v>
      </c>
      <c r="AD17" s="179" t="e">
        <f>IF(AND('Mapa final'!#REF!="Alta",'Mapa final'!#REF!="Mayor"),CONCATENATE("R2C",'Mapa final'!#REF!),"")</f>
        <v>#REF!</v>
      </c>
      <c r="AE17" s="179" t="e">
        <f>IF(AND('Mapa final'!#REF!="Alta",'Mapa final'!#REF!="Mayor"),CONCATENATE("R2C",'Mapa final'!#REF!),"")</f>
        <v>#REF!</v>
      </c>
      <c r="AF17" s="179" t="e">
        <f>IF(AND('Mapa final'!#REF!="Alta",'Mapa final'!#REF!="Mayor"),CONCATENATE("R2C",'Mapa final'!#REF!),"")</f>
        <v>#REF!</v>
      </c>
      <c r="AG17" s="180" t="e">
        <f>IF(AND('Mapa final'!#REF!="Alta",'Mapa final'!#REF!="Mayor"),CONCATENATE("R2C",'Mapa final'!#REF!),"")</f>
        <v>#REF!</v>
      </c>
      <c r="AH17" s="181" t="e">
        <f>IF(AND('Mapa final'!#REF!="Alta",'Mapa final'!#REF!="Catastrófico"),CONCATENATE("R2C",'Mapa final'!#REF!),"")</f>
        <v>#REF!</v>
      </c>
      <c r="AI17" s="182" t="e">
        <f>IF(AND('Mapa final'!#REF!="Alta",'Mapa final'!#REF!="Catastrófico"),CONCATENATE("R2C",'Mapa final'!#REF!),"")</f>
        <v>#REF!</v>
      </c>
      <c r="AJ17" s="182" t="e">
        <f>IF(AND('Mapa final'!#REF!="Alta",'Mapa final'!#REF!="Catastrófico"),CONCATENATE("R2C",'Mapa final'!#REF!),"")</f>
        <v>#REF!</v>
      </c>
      <c r="AK17" s="182" t="e">
        <f>IF(AND('Mapa final'!#REF!="Alta",'Mapa final'!#REF!="Catastrófico"),CONCATENATE("R2C",'Mapa final'!#REF!),"")</f>
        <v>#REF!</v>
      </c>
      <c r="AL17" s="182" t="e">
        <f>IF(AND('Mapa final'!#REF!="Alta",'Mapa final'!#REF!="Catastrófico"),CONCATENATE("R2C",'Mapa final'!#REF!),"")</f>
        <v>#REF!</v>
      </c>
      <c r="AM17" s="183" t="e">
        <f>IF(AND('Mapa final'!#REF!="Alta",'Mapa final'!#REF!="Catastrófico"),CONCATENATE("R2C",'Mapa final'!#REF!),"")</f>
        <v>#REF!</v>
      </c>
      <c r="AN17" s="2"/>
      <c r="AO17" s="413"/>
      <c r="AP17" s="266"/>
      <c r="AQ17" s="266"/>
      <c r="AR17" s="266"/>
      <c r="AS17" s="266"/>
      <c r="AT17" s="414"/>
      <c r="AU17" s="2"/>
      <c r="AV17" s="2"/>
      <c r="AW17" s="2"/>
      <c r="AX17" s="2"/>
      <c r="AY17" s="2"/>
      <c r="AZ17" s="2"/>
      <c r="BA17" s="2"/>
      <c r="BB17" s="2"/>
      <c r="BC17" s="2"/>
      <c r="BD17" s="2"/>
      <c r="BE17" s="2"/>
      <c r="BF17" s="2"/>
      <c r="BG17" s="2"/>
      <c r="BH17" s="2"/>
      <c r="BI17" s="2"/>
    </row>
    <row r="18" spans="1:61" ht="31" x14ac:dyDescent="0.35">
      <c r="A18" s="2"/>
      <c r="B18" s="405"/>
      <c r="C18" s="266"/>
      <c r="D18" s="267"/>
      <c r="E18" s="278"/>
      <c r="F18" s="266"/>
      <c r="G18" s="266"/>
      <c r="H18" s="266"/>
      <c r="I18" s="266"/>
      <c r="J18" s="190" t="e">
        <f>IF(AND('Mapa final'!#REF!="Alta",'Mapa final'!#REF!="Leve"),CONCATENATE("R3C",'Mapa final'!#REF!),"")</f>
        <v>#REF!</v>
      </c>
      <c r="K18" s="191" t="e">
        <f>IF(AND('Mapa final'!#REF!="Alta",'Mapa final'!#REF!="Leve"),CONCATENATE("R3C",'Mapa final'!#REF!),"")</f>
        <v>#REF!</v>
      </c>
      <c r="L18" s="191" t="e">
        <f>IF(AND('Mapa final'!#REF!="Alta",'Mapa final'!#REF!="Leve"),CONCATENATE("R3C",'Mapa final'!#REF!),"")</f>
        <v>#REF!</v>
      </c>
      <c r="M18" s="191" t="e">
        <f>IF(AND('Mapa final'!#REF!="Alta",'Mapa final'!#REF!="Leve"),CONCATENATE("R3C",'Mapa final'!#REF!),"")</f>
        <v>#REF!</v>
      </c>
      <c r="N18" s="191" t="e">
        <f>IF(AND('Mapa final'!#REF!="Alta",'Mapa final'!#REF!="Leve"),CONCATENATE("R3C",'Mapa final'!#REF!),"")</f>
        <v>#REF!</v>
      </c>
      <c r="O18" s="192" t="e">
        <f>IF(AND('Mapa final'!#REF!="Alta",'Mapa final'!#REF!="Leve"),CONCATENATE("R3C",'Mapa final'!#REF!),"")</f>
        <v>#REF!</v>
      </c>
      <c r="P18" s="190" t="e">
        <f>IF(AND('Mapa final'!#REF!="Alta",'Mapa final'!#REF!="Menor"),CONCATENATE("R3C",'Mapa final'!#REF!),"")</f>
        <v>#REF!</v>
      </c>
      <c r="Q18" s="191" t="e">
        <f>IF(AND('Mapa final'!#REF!="Alta",'Mapa final'!#REF!="Menor"),CONCATENATE("R3C",'Mapa final'!#REF!),"")</f>
        <v>#REF!</v>
      </c>
      <c r="R18" s="191" t="e">
        <f>IF(AND('Mapa final'!#REF!="Alta",'Mapa final'!#REF!="Menor"),CONCATENATE("R3C",'Mapa final'!#REF!),"")</f>
        <v>#REF!</v>
      </c>
      <c r="S18" s="191" t="e">
        <f>IF(AND('Mapa final'!#REF!="Alta",'Mapa final'!#REF!="Menor"),CONCATENATE("R3C",'Mapa final'!#REF!),"")</f>
        <v>#REF!</v>
      </c>
      <c r="T18" s="191" t="e">
        <f>IF(AND('Mapa final'!#REF!="Alta",'Mapa final'!#REF!="Menor"),CONCATENATE("R3C",'Mapa final'!#REF!),"")</f>
        <v>#REF!</v>
      </c>
      <c r="U18" s="192" t="e">
        <f>IF(AND('Mapa final'!#REF!="Alta",'Mapa final'!#REF!="Menor"),CONCATENATE("R3C",'Mapa final'!#REF!),"")</f>
        <v>#REF!</v>
      </c>
      <c r="V18" s="178" t="e">
        <f>IF(AND('Mapa final'!#REF!="Alta",'Mapa final'!#REF!="Moderado"),CONCATENATE("R3C",'Mapa final'!#REF!),"")</f>
        <v>#REF!</v>
      </c>
      <c r="W18" s="179" t="e">
        <f>IF(AND('Mapa final'!#REF!="Alta",'Mapa final'!#REF!="Moderado"),CONCATENATE("R3C",'Mapa final'!#REF!),"")</f>
        <v>#REF!</v>
      </c>
      <c r="X18" s="179" t="e">
        <f>IF(AND('Mapa final'!#REF!="Alta",'Mapa final'!#REF!="Moderado"),CONCATENATE("R3C",'Mapa final'!#REF!),"")</f>
        <v>#REF!</v>
      </c>
      <c r="Y18" s="179" t="e">
        <f>IF(AND('Mapa final'!#REF!="Alta",'Mapa final'!#REF!="Moderado"),CONCATENATE("R3C",'Mapa final'!#REF!),"")</f>
        <v>#REF!</v>
      </c>
      <c r="Z18" s="179" t="e">
        <f>IF(AND('Mapa final'!#REF!="Alta",'Mapa final'!#REF!="Moderado"),CONCATENATE("R3C",'Mapa final'!#REF!),"")</f>
        <v>#REF!</v>
      </c>
      <c r="AA18" s="180" t="e">
        <f>IF(AND('Mapa final'!#REF!="Alta",'Mapa final'!#REF!="Moderado"),CONCATENATE("R3C",'Mapa final'!#REF!),"")</f>
        <v>#REF!</v>
      </c>
      <c r="AB18" s="178" t="e">
        <f>IF(AND('Mapa final'!#REF!="Alta",'Mapa final'!#REF!="Mayor"),CONCATENATE("R3C",'Mapa final'!#REF!),"")</f>
        <v>#REF!</v>
      </c>
      <c r="AC18" s="179" t="e">
        <f>IF(AND('Mapa final'!#REF!="Alta",'Mapa final'!#REF!="Mayor"),CONCATENATE("R3C",'Mapa final'!#REF!),"")</f>
        <v>#REF!</v>
      </c>
      <c r="AD18" s="179" t="e">
        <f>IF(AND('Mapa final'!#REF!="Alta",'Mapa final'!#REF!="Mayor"),CONCATENATE("R3C",'Mapa final'!#REF!),"")</f>
        <v>#REF!</v>
      </c>
      <c r="AE18" s="179" t="e">
        <f>IF(AND('Mapa final'!#REF!="Alta",'Mapa final'!#REF!="Mayor"),CONCATENATE("R3C",'Mapa final'!#REF!),"")</f>
        <v>#REF!</v>
      </c>
      <c r="AF18" s="179" t="e">
        <f>IF(AND('Mapa final'!#REF!="Alta",'Mapa final'!#REF!="Mayor"),CONCATENATE("R3C",'Mapa final'!#REF!),"")</f>
        <v>#REF!</v>
      </c>
      <c r="AG18" s="180" t="e">
        <f>IF(AND('Mapa final'!#REF!="Alta",'Mapa final'!#REF!="Mayor"),CONCATENATE("R3C",'Mapa final'!#REF!),"")</f>
        <v>#REF!</v>
      </c>
      <c r="AH18" s="181" t="e">
        <f>IF(AND('Mapa final'!#REF!="Alta",'Mapa final'!#REF!="Catastrófico"),CONCATENATE("R3C",'Mapa final'!#REF!),"")</f>
        <v>#REF!</v>
      </c>
      <c r="AI18" s="182" t="e">
        <f>IF(AND('Mapa final'!#REF!="Alta",'Mapa final'!#REF!="Catastrófico"),CONCATENATE("R3C",'Mapa final'!#REF!),"")</f>
        <v>#REF!</v>
      </c>
      <c r="AJ18" s="182" t="e">
        <f>IF(AND('Mapa final'!#REF!="Alta",'Mapa final'!#REF!="Catastrófico"),CONCATENATE("R3C",'Mapa final'!#REF!),"")</f>
        <v>#REF!</v>
      </c>
      <c r="AK18" s="182" t="e">
        <f>IF(AND('Mapa final'!#REF!="Alta",'Mapa final'!#REF!="Catastrófico"),CONCATENATE("R3C",'Mapa final'!#REF!),"")</f>
        <v>#REF!</v>
      </c>
      <c r="AL18" s="182" t="e">
        <f>IF(AND('Mapa final'!#REF!="Alta",'Mapa final'!#REF!="Catastrófico"),CONCATENATE("R3C",'Mapa final'!#REF!),"")</f>
        <v>#REF!</v>
      </c>
      <c r="AM18" s="183" t="e">
        <f>IF(AND('Mapa final'!#REF!="Alta",'Mapa final'!#REF!="Catastrófico"),CONCATENATE("R3C",'Mapa final'!#REF!),"")</f>
        <v>#REF!</v>
      </c>
      <c r="AN18" s="2"/>
      <c r="AO18" s="413"/>
      <c r="AP18" s="266"/>
      <c r="AQ18" s="266"/>
      <c r="AR18" s="266"/>
      <c r="AS18" s="266"/>
      <c r="AT18" s="414"/>
      <c r="AU18" s="2"/>
      <c r="AV18" s="2"/>
      <c r="AW18" s="2"/>
      <c r="AX18" s="2"/>
      <c r="AY18" s="2"/>
      <c r="AZ18" s="2"/>
      <c r="BA18" s="2"/>
      <c r="BB18" s="2"/>
      <c r="BC18" s="2"/>
      <c r="BD18" s="2"/>
      <c r="BE18" s="2"/>
      <c r="BF18" s="2"/>
      <c r="BG18" s="2"/>
      <c r="BH18" s="2"/>
      <c r="BI18" s="2"/>
    </row>
    <row r="19" spans="1:61" ht="31" x14ac:dyDescent="0.35">
      <c r="A19" s="2"/>
      <c r="B19" s="405"/>
      <c r="C19" s="266"/>
      <c r="D19" s="267"/>
      <c r="E19" s="278"/>
      <c r="F19" s="266"/>
      <c r="G19" s="266"/>
      <c r="H19" s="266"/>
      <c r="I19" s="266"/>
      <c r="J19" s="190" t="e">
        <f>IF(AND('Mapa final'!#REF!="Alta",'Mapa final'!#REF!="Leve"),CONCATENATE("R4C",'Mapa final'!#REF!),"")</f>
        <v>#REF!</v>
      </c>
      <c r="K19" s="191" t="e">
        <f>IF(AND('Mapa final'!#REF!="Alta",'Mapa final'!#REF!="Leve"),CONCATENATE("R4C",'Mapa final'!#REF!),"")</f>
        <v>#REF!</v>
      </c>
      <c r="L19" s="191" t="e">
        <f>IF(AND('Mapa final'!#REF!="Alta",'Mapa final'!#REF!="Leve"),CONCATENATE("R4C",'Mapa final'!#REF!),"")</f>
        <v>#REF!</v>
      </c>
      <c r="M19" s="191" t="e">
        <f>IF(AND('Mapa final'!#REF!="Alta",'Mapa final'!#REF!="Leve"),CONCATENATE("R4C",'Mapa final'!#REF!),"")</f>
        <v>#REF!</v>
      </c>
      <c r="N19" s="191" t="e">
        <f>IF(AND('Mapa final'!#REF!="Alta",'Mapa final'!#REF!="Leve"),CONCATENATE("R4C",'Mapa final'!#REF!),"")</f>
        <v>#REF!</v>
      </c>
      <c r="O19" s="192" t="e">
        <f>IF(AND('Mapa final'!#REF!="Alta",'Mapa final'!#REF!="Leve"),CONCATENATE("R4C",'Mapa final'!#REF!),"")</f>
        <v>#REF!</v>
      </c>
      <c r="P19" s="190" t="e">
        <f>IF(AND('Mapa final'!#REF!="Alta",'Mapa final'!#REF!="Menor"),CONCATENATE("R4C",'Mapa final'!#REF!),"")</f>
        <v>#REF!</v>
      </c>
      <c r="Q19" s="191" t="e">
        <f>IF(AND('Mapa final'!#REF!="Alta",'Mapa final'!#REF!="Menor"),CONCATENATE("R4C",'Mapa final'!#REF!),"")</f>
        <v>#REF!</v>
      </c>
      <c r="R19" s="191" t="e">
        <f>IF(AND('Mapa final'!#REF!="Alta",'Mapa final'!#REF!="Menor"),CONCATENATE("R4C",'Mapa final'!#REF!),"")</f>
        <v>#REF!</v>
      </c>
      <c r="S19" s="191" t="e">
        <f>IF(AND('Mapa final'!#REF!="Alta",'Mapa final'!#REF!="Menor"),CONCATENATE("R4C",'Mapa final'!#REF!),"")</f>
        <v>#REF!</v>
      </c>
      <c r="T19" s="191" t="e">
        <f>IF(AND('Mapa final'!#REF!="Alta",'Mapa final'!#REF!="Menor"),CONCATENATE("R4C",'Mapa final'!#REF!),"")</f>
        <v>#REF!</v>
      </c>
      <c r="U19" s="192" t="e">
        <f>IF(AND('Mapa final'!#REF!="Alta",'Mapa final'!#REF!="Menor"),CONCATENATE("R4C",'Mapa final'!#REF!),"")</f>
        <v>#REF!</v>
      </c>
      <c r="V19" s="178" t="e">
        <f>IF(AND('Mapa final'!#REF!="Alta",'Mapa final'!#REF!="Moderado"),CONCATENATE("R4C",'Mapa final'!#REF!),"")</f>
        <v>#REF!</v>
      </c>
      <c r="W19" s="179" t="e">
        <f>IF(AND('Mapa final'!#REF!="Alta",'Mapa final'!#REF!="Moderado"),CONCATENATE("R4C",'Mapa final'!#REF!),"")</f>
        <v>#REF!</v>
      </c>
      <c r="X19" s="179" t="e">
        <f>IF(AND('Mapa final'!#REF!="Alta",'Mapa final'!#REF!="Moderado"),CONCATENATE("R4C",'Mapa final'!#REF!),"")</f>
        <v>#REF!</v>
      </c>
      <c r="Y19" s="179" t="e">
        <f>IF(AND('Mapa final'!#REF!="Alta",'Mapa final'!#REF!="Moderado"),CONCATENATE("R4C",'Mapa final'!#REF!),"")</f>
        <v>#REF!</v>
      </c>
      <c r="Z19" s="179" t="e">
        <f>IF(AND('Mapa final'!#REF!="Alta",'Mapa final'!#REF!="Moderado"),CONCATENATE("R4C",'Mapa final'!#REF!),"")</f>
        <v>#REF!</v>
      </c>
      <c r="AA19" s="180" t="e">
        <f>IF(AND('Mapa final'!#REF!="Alta",'Mapa final'!#REF!="Moderado"),CONCATENATE("R4C",'Mapa final'!#REF!),"")</f>
        <v>#REF!</v>
      </c>
      <c r="AB19" s="178" t="e">
        <f>IF(AND('Mapa final'!#REF!="Alta",'Mapa final'!#REF!="Mayor"),CONCATENATE("R4C",'Mapa final'!#REF!),"")</f>
        <v>#REF!</v>
      </c>
      <c r="AC19" s="179" t="e">
        <f>IF(AND('Mapa final'!#REF!="Alta",'Mapa final'!#REF!="Mayor"),CONCATENATE("R4C",'Mapa final'!#REF!),"")</f>
        <v>#REF!</v>
      </c>
      <c r="AD19" s="179" t="e">
        <f>IF(AND('Mapa final'!#REF!="Alta",'Mapa final'!#REF!="Mayor"),CONCATENATE("R4C",'Mapa final'!#REF!),"")</f>
        <v>#REF!</v>
      </c>
      <c r="AE19" s="179" t="e">
        <f>IF(AND('Mapa final'!#REF!="Alta",'Mapa final'!#REF!="Mayor"),CONCATENATE("R4C",'Mapa final'!#REF!),"")</f>
        <v>#REF!</v>
      </c>
      <c r="AF19" s="179" t="e">
        <f>IF(AND('Mapa final'!#REF!="Alta",'Mapa final'!#REF!="Mayor"),CONCATENATE("R4C",'Mapa final'!#REF!),"")</f>
        <v>#REF!</v>
      </c>
      <c r="AG19" s="180" t="e">
        <f>IF(AND('Mapa final'!#REF!="Alta",'Mapa final'!#REF!="Mayor"),CONCATENATE("R4C",'Mapa final'!#REF!),"")</f>
        <v>#REF!</v>
      </c>
      <c r="AH19" s="181" t="e">
        <f>IF(AND('Mapa final'!#REF!="Alta",'Mapa final'!#REF!="Catastrófico"),CONCATENATE("R4C",'Mapa final'!#REF!),"")</f>
        <v>#REF!</v>
      </c>
      <c r="AI19" s="182" t="e">
        <f>IF(AND('Mapa final'!#REF!="Alta",'Mapa final'!#REF!="Catastrófico"),CONCATENATE("R4C",'Mapa final'!#REF!),"")</f>
        <v>#REF!</v>
      </c>
      <c r="AJ19" s="182" t="e">
        <f>IF(AND('Mapa final'!#REF!="Alta",'Mapa final'!#REF!="Catastrófico"),CONCATENATE("R4C",'Mapa final'!#REF!),"")</f>
        <v>#REF!</v>
      </c>
      <c r="AK19" s="182" t="e">
        <f>IF(AND('Mapa final'!#REF!="Alta",'Mapa final'!#REF!="Catastrófico"),CONCATENATE("R4C",'Mapa final'!#REF!),"")</f>
        <v>#REF!</v>
      </c>
      <c r="AL19" s="182" t="e">
        <f>IF(AND('Mapa final'!#REF!="Alta",'Mapa final'!#REF!="Catastrófico"),CONCATENATE("R4C",'Mapa final'!#REF!),"")</f>
        <v>#REF!</v>
      </c>
      <c r="AM19" s="183" t="e">
        <f>IF(AND('Mapa final'!#REF!="Alta",'Mapa final'!#REF!="Catastrófico"),CONCATENATE("R4C",'Mapa final'!#REF!),"")</f>
        <v>#REF!</v>
      </c>
      <c r="AN19" s="2"/>
      <c r="AO19" s="413"/>
      <c r="AP19" s="266"/>
      <c r="AQ19" s="266"/>
      <c r="AR19" s="266"/>
      <c r="AS19" s="266"/>
      <c r="AT19" s="414"/>
      <c r="AU19" s="2"/>
      <c r="AV19" s="2"/>
      <c r="AW19" s="2"/>
      <c r="AX19" s="2"/>
      <c r="AY19" s="2"/>
      <c r="AZ19" s="2"/>
      <c r="BA19" s="2"/>
      <c r="BB19" s="2"/>
      <c r="BC19" s="2"/>
      <c r="BD19" s="2"/>
      <c r="BE19" s="2"/>
      <c r="BF19" s="2"/>
      <c r="BG19" s="2"/>
      <c r="BH19" s="2"/>
      <c r="BI19" s="2"/>
    </row>
    <row r="20" spans="1:61" ht="31" x14ac:dyDescent="0.35">
      <c r="A20" s="2"/>
      <c r="B20" s="405"/>
      <c r="C20" s="266"/>
      <c r="D20" s="267"/>
      <c r="E20" s="278"/>
      <c r="F20" s="266"/>
      <c r="G20" s="266"/>
      <c r="H20" s="266"/>
      <c r="I20" s="266"/>
      <c r="J20" s="190" t="e">
        <f>IF(AND('Mapa final'!#REF!="Alta",'Mapa final'!#REF!="Leve"),CONCATENATE("R5C",'Mapa final'!#REF!),"")</f>
        <v>#REF!</v>
      </c>
      <c r="K20" s="191" t="e">
        <f>IF(AND('Mapa final'!#REF!="Alta",'Mapa final'!#REF!="Leve"),CONCATENATE("R5C",'Mapa final'!#REF!),"")</f>
        <v>#REF!</v>
      </c>
      <c r="L20" s="191" t="e">
        <f>IF(AND('Mapa final'!#REF!="Alta",'Mapa final'!#REF!="Leve"),CONCATENATE("R5C",'Mapa final'!#REF!),"")</f>
        <v>#REF!</v>
      </c>
      <c r="M20" s="191" t="e">
        <f>IF(AND('Mapa final'!#REF!="Alta",'Mapa final'!#REF!="Leve"),CONCATENATE("R5C",'Mapa final'!#REF!),"")</f>
        <v>#REF!</v>
      </c>
      <c r="N20" s="191" t="e">
        <f>IF(AND('Mapa final'!#REF!="Alta",'Mapa final'!#REF!="Leve"),CONCATENATE("R5C",'Mapa final'!#REF!),"")</f>
        <v>#REF!</v>
      </c>
      <c r="O20" s="192" t="e">
        <f>IF(AND('Mapa final'!#REF!="Alta",'Mapa final'!#REF!="Leve"),CONCATENATE("R5C",'Mapa final'!#REF!),"")</f>
        <v>#REF!</v>
      </c>
      <c r="P20" s="190" t="e">
        <f>IF(AND('Mapa final'!#REF!="Alta",'Mapa final'!#REF!="Menor"),CONCATENATE("R5C",'Mapa final'!#REF!),"")</f>
        <v>#REF!</v>
      </c>
      <c r="Q20" s="191" t="e">
        <f>IF(AND('Mapa final'!#REF!="Alta",'Mapa final'!#REF!="Menor"),CONCATENATE("R5C",'Mapa final'!#REF!),"")</f>
        <v>#REF!</v>
      </c>
      <c r="R20" s="191" t="e">
        <f>IF(AND('Mapa final'!#REF!="Alta",'Mapa final'!#REF!="Menor"),CONCATENATE("R5C",'Mapa final'!#REF!),"")</f>
        <v>#REF!</v>
      </c>
      <c r="S20" s="191" t="e">
        <f>IF(AND('Mapa final'!#REF!="Alta",'Mapa final'!#REF!="Menor"),CONCATENATE("R5C",'Mapa final'!#REF!),"")</f>
        <v>#REF!</v>
      </c>
      <c r="T20" s="191" t="e">
        <f>IF(AND('Mapa final'!#REF!="Alta",'Mapa final'!#REF!="Menor"),CONCATENATE("R5C",'Mapa final'!#REF!),"")</f>
        <v>#REF!</v>
      </c>
      <c r="U20" s="192" t="e">
        <f>IF(AND('Mapa final'!#REF!="Alta",'Mapa final'!#REF!="Menor"),CONCATENATE("R5C",'Mapa final'!#REF!),"")</f>
        <v>#REF!</v>
      </c>
      <c r="V20" s="178" t="e">
        <f>IF(AND('Mapa final'!#REF!="Alta",'Mapa final'!#REF!="Moderado"),CONCATENATE("R5C",'Mapa final'!#REF!),"")</f>
        <v>#REF!</v>
      </c>
      <c r="W20" s="179" t="e">
        <f>IF(AND('Mapa final'!#REF!="Alta",'Mapa final'!#REF!="Moderado"),CONCATENATE("R5C",'Mapa final'!#REF!),"")</f>
        <v>#REF!</v>
      </c>
      <c r="X20" s="179" t="e">
        <f>IF(AND('Mapa final'!#REF!="Alta",'Mapa final'!#REF!="Moderado"),CONCATENATE("R5C",'Mapa final'!#REF!),"")</f>
        <v>#REF!</v>
      </c>
      <c r="Y20" s="179" t="e">
        <f>IF(AND('Mapa final'!#REF!="Alta",'Mapa final'!#REF!="Moderado"),CONCATENATE("R5C",'Mapa final'!#REF!),"")</f>
        <v>#REF!</v>
      </c>
      <c r="Z20" s="179" t="e">
        <f>IF(AND('Mapa final'!#REF!="Alta",'Mapa final'!#REF!="Moderado"),CONCATENATE("R5C",'Mapa final'!#REF!),"")</f>
        <v>#REF!</v>
      </c>
      <c r="AA20" s="180" t="e">
        <f>IF(AND('Mapa final'!#REF!="Alta",'Mapa final'!#REF!="Moderado"),CONCATENATE("R5C",'Mapa final'!#REF!),"")</f>
        <v>#REF!</v>
      </c>
      <c r="AB20" s="178" t="e">
        <f>IF(AND('Mapa final'!#REF!="Alta",'Mapa final'!#REF!="Mayor"),CONCATENATE("R5C",'Mapa final'!#REF!),"")</f>
        <v>#REF!</v>
      </c>
      <c r="AC20" s="179" t="e">
        <f>IF(AND('Mapa final'!#REF!="Alta",'Mapa final'!#REF!="Mayor"),CONCATENATE("R5C",'Mapa final'!#REF!),"")</f>
        <v>#REF!</v>
      </c>
      <c r="AD20" s="179" t="e">
        <f>IF(AND('Mapa final'!#REF!="Alta",'Mapa final'!#REF!="Mayor"),CONCATENATE("R5C",'Mapa final'!#REF!),"")</f>
        <v>#REF!</v>
      </c>
      <c r="AE20" s="179" t="e">
        <f>IF(AND('Mapa final'!#REF!="Alta",'Mapa final'!#REF!="Mayor"),CONCATENATE("R5C",'Mapa final'!#REF!),"")</f>
        <v>#REF!</v>
      </c>
      <c r="AF20" s="179" t="e">
        <f>IF(AND('Mapa final'!#REF!="Alta",'Mapa final'!#REF!="Mayor"),CONCATENATE("R5C",'Mapa final'!#REF!),"")</f>
        <v>#REF!</v>
      </c>
      <c r="AG20" s="180" t="e">
        <f>IF(AND('Mapa final'!#REF!="Alta",'Mapa final'!#REF!="Mayor"),CONCATENATE("R5C",'Mapa final'!#REF!),"")</f>
        <v>#REF!</v>
      </c>
      <c r="AH20" s="181" t="e">
        <f>IF(AND('Mapa final'!#REF!="Alta",'Mapa final'!#REF!="Catastrófico"),CONCATENATE("R5C",'Mapa final'!#REF!),"")</f>
        <v>#REF!</v>
      </c>
      <c r="AI20" s="182" t="e">
        <f>IF(AND('Mapa final'!#REF!="Alta",'Mapa final'!#REF!="Catastrófico"),CONCATENATE("R5C",'Mapa final'!#REF!),"")</f>
        <v>#REF!</v>
      </c>
      <c r="AJ20" s="182" t="e">
        <f>IF(AND('Mapa final'!#REF!="Alta",'Mapa final'!#REF!="Catastrófico"),CONCATENATE("R5C",'Mapa final'!#REF!),"")</f>
        <v>#REF!</v>
      </c>
      <c r="AK20" s="182" t="e">
        <f>IF(AND('Mapa final'!#REF!="Alta",'Mapa final'!#REF!="Catastrófico"),CONCATENATE("R5C",'Mapa final'!#REF!),"")</f>
        <v>#REF!</v>
      </c>
      <c r="AL20" s="182" t="e">
        <f>IF(AND('Mapa final'!#REF!="Alta",'Mapa final'!#REF!="Catastrófico"),CONCATENATE("R5C",'Mapa final'!#REF!),"")</f>
        <v>#REF!</v>
      </c>
      <c r="AM20" s="183" t="e">
        <f>IF(AND('Mapa final'!#REF!="Alta",'Mapa final'!#REF!="Catastrófico"),CONCATENATE("R5C",'Mapa final'!#REF!),"")</f>
        <v>#REF!</v>
      </c>
      <c r="AN20" s="2"/>
      <c r="AO20" s="413"/>
      <c r="AP20" s="266"/>
      <c r="AQ20" s="266"/>
      <c r="AR20" s="266"/>
      <c r="AS20" s="266"/>
      <c r="AT20" s="414"/>
      <c r="AU20" s="2"/>
      <c r="AV20" s="2"/>
      <c r="AW20" s="2"/>
      <c r="AX20" s="2"/>
      <c r="AY20" s="2"/>
      <c r="AZ20" s="2"/>
      <c r="BA20" s="2"/>
      <c r="BB20" s="2"/>
      <c r="BC20" s="2"/>
      <c r="BD20" s="2"/>
      <c r="BE20" s="2"/>
      <c r="BF20" s="2"/>
      <c r="BG20" s="2"/>
      <c r="BH20" s="2"/>
      <c r="BI20" s="2"/>
    </row>
    <row r="21" spans="1:61" ht="15.75" customHeight="1" x14ac:dyDescent="0.35">
      <c r="A21" s="2"/>
      <c r="B21" s="405"/>
      <c r="C21" s="266"/>
      <c r="D21" s="267"/>
      <c r="E21" s="278"/>
      <c r="F21" s="266"/>
      <c r="G21" s="266"/>
      <c r="H21" s="266"/>
      <c r="I21" s="266"/>
      <c r="J21" s="190" t="e">
        <f>IF(AND('Mapa final'!#REF!="Alta",'Mapa final'!#REF!="Leve"),CONCATENATE("R6C",'Mapa final'!#REF!),"")</f>
        <v>#REF!</v>
      </c>
      <c r="K21" s="191" t="e">
        <f>IF(AND('Mapa final'!#REF!="Alta",'Mapa final'!#REF!="Leve"),CONCATENATE("R6C",'Mapa final'!#REF!),"")</f>
        <v>#REF!</v>
      </c>
      <c r="L21" s="191" t="e">
        <f>IF(AND('Mapa final'!#REF!="Alta",'Mapa final'!#REF!="Leve"),CONCATENATE("R6C",'Mapa final'!#REF!),"")</f>
        <v>#REF!</v>
      </c>
      <c r="M21" s="191" t="e">
        <f>IF(AND('Mapa final'!#REF!="Alta",'Mapa final'!#REF!="Leve"),CONCATENATE("R6C",'Mapa final'!#REF!),"")</f>
        <v>#REF!</v>
      </c>
      <c r="N21" s="191" t="e">
        <f>IF(AND('Mapa final'!#REF!="Alta",'Mapa final'!#REF!="Leve"),CONCATENATE("R6C",'Mapa final'!#REF!),"")</f>
        <v>#REF!</v>
      </c>
      <c r="O21" s="192" t="e">
        <f>IF(AND('Mapa final'!#REF!="Alta",'Mapa final'!#REF!="Leve"),CONCATENATE("R6C",'Mapa final'!#REF!),"")</f>
        <v>#REF!</v>
      </c>
      <c r="P21" s="190" t="e">
        <f>IF(AND('Mapa final'!#REF!="Alta",'Mapa final'!#REF!="Menor"),CONCATENATE("R6C",'Mapa final'!#REF!),"")</f>
        <v>#REF!</v>
      </c>
      <c r="Q21" s="191" t="e">
        <f>IF(AND('Mapa final'!#REF!="Alta",'Mapa final'!#REF!="Menor"),CONCATENATE("R6C",'Mapa final'!#REF!),"")</f>
        <v>#REF!</v>
      </c>
      <c r="R21" s="191" t="e">
        <f>IF(AND('Mapa final'!#REF!="Alta",'Mapa final'!#REF!="Menor"),CONCATENATE("R6C",'Mapa final'!#REF!),"")</f>
        <v>#REF!</v>
      </c>
      <c r="S21" s="191" t="e">
        <f>IF(AND('Mapa final'!#REF!="Alta",'Mapa final'!#REF!="Menor"),CONCATENATE("R6C",'Mapa final'!#REF!),"")</f>
        <v>#REF!</v>
      </c>
      <c r="T21" s="191" t="e">
        <f>IF(AND('Mapa final'!#REF!="Alta",'Mapa final'!#REF!="Menor"),CONCATENATE("R6C",'Mapa final'!#REF!),"")</f>
        <v>#REF!</v>
      </c>
      <c r="U21" s="192" t="e">
        <f>IF(AND('Mapa final'!#REF!="Alta",'Mapa final'!#REF!="Menor"),CONCATENATE("R6C",'Mapa final'!#REF!),"")</f>
        <v>#REF!</v>
      </c>
      <c r="V21" s="178" t="e">
        <f>IF(AND('Mapa final'!#REF!="Alta",'Mapa final'!#REF!="Moderado"),CONCATENATE("R6C",'Mapa final'!#REF!),"")</f>
        <v>#REF!</v>
      </c>
      <c r="W21" s="179" t="e">
        <f>IF(AND('Mapa final'!#REF!="Alta",'Mapa final'!#REF!="Moderado"),CONCATENATE("R6C",'Mapa final'!#REF!),"")</f>
        <v>#REF!</v>
      </c>
      <c r="X21" s="179" t="e">
        <f>IF(AND('Mapa final'!#REF!="Alta",'Mapa final'!#REF!="Moderado"),CONCATENATE("R6C",'Mapa final'!#REF!),"")</f>
        <v>#REF!</v>
      </c>
      <c r="Y21" s="179" t="e">
        <f>IF(AND('Mapa final'!#REF!="Alta",'Mapa final'!#REF!="Moderado"),CONCATENATE("R6C",'Mapa final'!#REF!),"")</f>
        <v>#REF!</v>
      </c>
      <c r="Z21" s="179" t="e">
        <f>IF(AND('Mapa final'!#REF!="Alta",'Mapa final'!#REF!="Moderado"),CONCATENATE("R6C",'Mapa final'!#REF!),"")</f>
        <v>#REF!</v>
      </c>
      <c r="AA21" s="180" t="e">
        <f>IF(AND('Mapa final'!#REF!="Alta",'Mapa final'!#REF!="Moderado"),CONCATENATE("R6C",'Mapa final'!#REF!),"")</f>
        <v>#REF!</v>
      </c>
      <c r="AB21" s="178" t="e">
        <f>IF(AND('Mapa final'!#REF!="Alta",'Mapa final'!#REF!="Mayor"),CONCATENATE("R6C",'Mapa final'!#REF!),"")</f>
        <v>#REF!</v>
      </c>
      <c r="AC21" s="179" t="e">
        <f>IF(AND('Mapa final'!#REF!="Alta",'Mapa final'!#REF!="Mayor"),CONCATENATE("R6C",'Mapa final'!#REF!),"")</f>
        <v>#REF!</v>
      </c>
      <c r="AD21" s="179" t="e">
        <f>IF(AND('Mapa final'!#REF!="Alta",'Mapa final'!#REF!="Mayor"),CONCATENATE("R6C",'Mapa final'!#REF!),"")</f>
        <v>#REF!</v>
      </c>
      <c r="AE21" s="179" t="e">
        <f>IF(AND('Mapa final'!#REF!="Alta",'Mapa final'!#REF!="Mayor"),CONCATENATE("R6C",'Mapa final'!#REF!),"")</f>
        <v>#REF!</v>
      </c>
      <c r="AF21" s="179" t="e">
        <f>IF(AND('Mapa final'!#REF!="Alta",'Mapa final'!#REF!="Mayor"),CONCATENATE("R6C",'Mapa final'!#REF!),"")</f>
        <v>#REF!</v>
      </c>
      <c r="AG21" s="180" t="e">
        <f>IF(AND('Mapa final'!#REF!="Alta",'Mapa final'!#REF!="Mayor"),CONCATENATE("R6C",'Mapa final'!#REF!),"")</f>
        <v>#REF!</v>
      </c>
      <c r="AH21" s="181" t="e">
        <f>IF(AND('Mapa final'!#REF!="Alta",'Mapa final'!#REF!="Catastrófico"),CONCATENATE("R6C",'Mapa final'!#REF!),"")</f>
        <v>#REF!</v>
      </c>
      <c r="AI21" s="182" t="e">
        <f>IF(AND('Mapa final'!#REF!="Alta",'Mapa final'!#REF!="Catastrófico"),CONCATENATE("R6C",'Mapa final'!#REF!),"")</f>
        <v>#REF!</v>
      </c>
      <c r="AJ21" s="182" t="e">
        <f>IF(AND('Mapa final'!#REF!="Alta",'Mapa final'!#REF!="Catastrófico"),CONCATENATE("R6C",'Mapa final'!#REF!),"")</f>
        <v>#REF!</v>
      </c>
      <c r="AK21" s="182" t="e">
        <f>IF(AND('Mapa final'!#REF!="Alta",'Mapa final'!#REF!="Catastrófico"),CONCATENATE("R6C",'Mapa final'!#REF!),"")</f>
        <v>#REF!</v>
      </c>
      <c r="AL21" s="182" t="e">
        <f>IF(AND('Mapa final'!#REF!="Alta",'Mapa final'!#REF!="Catastrófico"),CONCATENATE("R6C",'Mapa final'!#REF!),"")</f>
        <v>#REF!</v>
      </c>
      <c r="AM21" s="183" t="e">
        <f>IF(AND('Mapa final'!#REF!="Alta",'Mapa final'!#REF!="Catastrófico"),CONCATENATE("R6C",'Mapa final'!#REF!),"")</f>
        <v>#REF!</v>
      </c>
      <c r="AN21" s="2"/>
      <c r="AO21" s="413"/>
      <c r="AP21" s="266"/>
      <c r="AQ21" s="266"/>
      <c r="AR21" s="266"/>
      <c r="AS21" s="266"/>
      <c r="AT21" s="414"/>
      <c r="AU21" s="2"/>
      <c r="AV21" s="2"/>
      <c r="AW21" s="2"/>
      <c r="AX21" s="2"/>
      <c r="AY21" s="2"/>
      <c r="AZ21" s="2"/>
      <c r="BA21" s="2"/>
      <c r="BB21" s="2"/>
      <c r="BC21" s="2"/>
      <c r="BD21" s="2"/>
      <c r="BE21" s="2"/>
      <c r="BF21" s="2"/>
      <c r="BG21" s="2"/>
      <c r="BH21" s="2"/>
      <c r="BI21" s="2"/>
    </row>
    <row r="22" spans="1:61" ht="15.75" customHeight="1" x14ac:dyDescent="0.35">
      <c r="A22" s="2"/>
      <c r="B22" s="405"/>
      <c r="C22" s="266"/>
      <c r="D22" s="267"/>
      <c r="E22" s="278"/>
      <c r="F22" s="266"/>
      <c r="G22" s="266"/>
      <c r="H22" s="266"/>
      <c r="I22" s="266"/>
      <c r="J22" s="190" t="e">
        <f>IF(AND('Mapa final'!#REF!="Alta",'Mapa final'!#REF!="Leve"),CONCATENATE("R7C",'Mapa final'!#REF!),"")</f>
        <v>#REF!</v>
      </c>
      <c r="K22" s="191" t="e">
        <f>IF(AND('Mapa final'!#REF!="Alta",'Mapa final'!#REF!="Leve"),CONCATENATE("R7C",'Mapa final'!#REF!),"")</f>
        <v>#REF!</v>
      </c>
      <c r="L22" s="191" t="e">
        <f>IF(AND('Mapa final'!#REF!="Alta",'Mapa final'!#REF!="Leve"),CONCATENATE("R7C",'Mapa final'!#REF!),"")</f>
        <v>#REF!</v>
      </c>
      <c r="M22" s="191" t="e">
        <f>IF(AND('Mapa final'!#REF!="Alta",'Mapa final'!#REF!="Leve"),CONCATENATE("R7C",'Mapa final'!#REF!),"")</f>
        <v>#REF!</v>
      </c>
      <c r="N22" s="191" t="e">
        <f>IF(AND('Mapa final'!#REF!="Alta",'Mapa final'!#REF!="Leve"),CONCATENATE("R7C",'Mapa final'!#REF!),"")</f>
        <v>#REF!</v>
      </c>
      <c r="O22" s="192" t="e">
        <f>IF(AND('Mapa final'!#REF!="Alta",'Mapa final'!#REF!="Leve"),CONCATENATE("R7C",'Mapa final'!#REF!),"")</f>
        <v>#REF!</v>
      </c>
      <c r="P22" s="190" t="e">
        <f>IF(AND('Mapa final'!#REF!="Alta",'Mapa final'!#REF!="Menor"),CONCATENATE("R7C",'Mapa final'!#REF!),"")</f>
        <v>#REF!</v>
      </c>
      <c r="Q22" s="191" t="e">
        <f>IF(AND('Mapa final'!#REF!="Alta",'Mapa final'!#REF!="Menor"),CONCATENATE("R7C",'Mapa final'!#REF!),"")</f>
        <v>#REF!</v>
      </c>
      <c r="R22" s="191" t="e">
        <f>IF(AND('Mapa final'!#REF!="Alta",'Mapa final'!#REF!="Menor"),CONCATENATE("R7C",'Mapa final'!#REF!),"")</f>
        <v>#REF!</v>
      </c>
      <c r="S22" s="191" t="e">
        <f>IF(AND('Mapa final'!#REF!="Alta",'Mapa final'!#REF!="Menor"),CONCATENATE("R7C",'Mapa final'!#REF!),"")</f>
        <v>#REF!</v>
      </c>
      <c r="T22" s="191" t="e">
        <f>IF(AND('Mapa final'!#REF!="Alta",'Mapa final'!#REF!="Menor"),CONCATENATE("R7C",'Mapa final'!#REF!),"")</f>
        <v>#REF!</v>
      </c>
      <c r="U22" s="192" t="e">
        <f>IF(AND('Mapa final'!#REF!="Alta",'Mapa final'!#REF!="Menor"),CONCATENATE("R7C",'Mapa final'!#REF!),"")</f>
        <v>#REF!</v>
      </c>
      <c r="V22" s="178" t="e">
        <f>IF(AND('Mapa final'!#REF!="Alta",'Mapa final'!#REF!="Moderado"),CONCATENATE("R7C",'Mapa final'!#REF!),"")</f>
        <v>#REF!</v>
      </c>
      <c r="W22" s="179" t="e">
        <f>IF(AND('Mapa final'!#REF!="Alta",'Mapa final'!#REF!="Moderado"),CONCATENATE("R7C",'Mapa final'!#REF!),"")</f>
        <v>#REF!</v>
      </c>
      <c r="X22" s="179" t="e">
        <f>IF(AND('Mapa final'!#REF!="Alta",'Mapa final'!#REF!="Moderado"),CONCATENATE("R7C",'Mapa final'!#REF!),"")</f>
        <v>#REF!</v>
      </c>
      <c r="Y22" s="179" t="e">
        <f>IF(AND('Mapa final'!#REF!="Alta",'Mapa final'!#REF!="Moderado"),CONCATENATE("R7C",'Mapa final'!#REF!),"")</f>
        <v>#REF!</v>
      </c>
      <c r="Z22" s="179" t="e">
        <f>IF(AND('Mapa final'!#REF!="Alta",'Mapa final'!#REF!="Moderado"),CONCATENATE("R7C",'Mapa final'!#REF!),"")</f>
        <v>#REF!</v>
      </c>
      <c r="AA22" s="180" t="e">
        <f>IF(AND('Mapa final'!#REF!="Alta",'Mapa final'!#REF!="Moderado"),CONCATENATE("R7C",'Mapa final'!#REF!),"")</f>
        <v>#REF!</v>
      </c>
      <c r="AB22" s="178" t="e">
        <f>IF(AND('Mapa final'!#REF!="Alta",'Mapa final'!#REF!="Mayor"),CONCATENATE("R7C",'Mapa final'!#REF!),"")</f>
        <v>#REF!</v>
      </c>
      <c r="AC22" s="179" t="e">
        <f>IF(AND('Mapa final'!#REF!="Alta",'Mapa final'!#REF!="Mayor"),CONCATENATE("R7C",'Mapa final'!#REF!),"")</f>
        <v>#REF!</v>
      </c>
      <c r="AD22" s="179" t="e">
        <f>IF(AND('Mapa final'!#REF!="Alta",'Mapa final'!#REF!="Mayor"),CONCATENATE("R7C",'Mapa final'!#REF!),"")</f>
        <v>#REF!</v>
      </c>
      <c r="AE22" s="179" t="e">
        <f>IF(AND('Mapa final'!#REF!="Alta",'Mapa final'!#REF!="Mayor"),CONCATENATE("R7C",'Mapa final'!#REF!),"")</f>
        <v>#REF!</v>
      </c>
      <c r="AF22" s="179" t="e">
        <f>IF(AND('Mapa final'!#REF!="Alta",'Mapa final'!#REF!="Mayor"),CONCATENATE("R7C",'Mapa final'!#REF!),"")</f>
        <v>#REF!</v>
      </c>
      <c r="AG22" s="180" t="e">
        <f>IF(AND('Mapa final'!#REF!="Alta",'Mapa final'!#REF!="Mayor"),CONCATENATE("R7C",'Mapa final'!#REF!),"")</f>
        <v>#REF!</v>
      </c>
      <c r="AH22" s="181" t="e">
        <f>IF(AND('Mapa final'!#REF!="Alta",'Mapa final'!#REF!="Catastrófico"),CONCATENATE("R7C",'Mapa final'!#REF!),"")</f>
        <v>#REF!</v>
      </c>
      <c r="AI22" s="182" t="e">
        <f>IF(AND('Mapa final'!#REF!="Alta",'Mapa final'!#REF!="Catastrófico"),CONCATENATE("R7C",'Mapa final'!#REF!),"")</f>
        <v>#REF!</v>
      </c>
      <c r="AJ22" s="182" t="e">
        <f>IF(AND('Mapa final'!#REF!="Alta",'Mapa final'!#REF!="Catastrófico"),CONCATENATE("R7C",'Mapa final'!#REF!),"")</f>
        <v>#REF!</v>
      </c>
      <c r="AK22" s="182" t="e">
        <f>IF(AND('Mapa final'!#REF!="Alta",'Mapa final'!#REF!="Catastrófico"),CONCATENATE("R7C",'Mapa final'!#REF!),"")</f>
        <v>#REF!</v>
      </c>
      <c r="AL22" s="182" t="e">
        <f>IF(AND('Mapa final'!#REF!="Alta",'Mapa final'!#REF!="Catastrófico"),CONCATENATE("R7C",'Mapa final'!#REF!),"")</f>
        <v>#REF!</v>
      </c>
      <c r="AM22" s="183" t="e">
        <f>IF(AND('Mapa final'!#REF!="Alta",'Mapa final'!#REF!="Catastrófico"),CONCATENATE("R7C",'Mapa final'!#REF!),"")</f>
        <v>#REF!</v>
      </c>
      <c r="AN22" s="2"/>
      <c r="AO22" s="413"/>
      <c r="AP22" s="266"/>
      <c r="AQ22" s="266"/>
      <c r="AR22" s="266"/>
      <c r="AS22" s="266"/>
      <c r="AT22" s="414"/>
      <c r="AU22" s="2"/>
      <c r="AV22" s="2"/>
      <c r="AW22" s="2"/>
      <c r="AX22" s="2"/>
      <c r="AY22" s="2"/>
      <c r="AZ22" s="2"/>
      <c r="BA22" s="2"/>
      <c r="BB22" s="2"/>
      <c r="BC22" s="2"/>
      <c r="BD22" s="2"/>
      <c r="BE22" s="2"/>
      <c r="BF22" s="2"/>
      <c r="BG22" s="2"/>
      <c r="BH22" s="2"/>
      <c r="BI22" s="2"/>
    </row>
    <row r="23" spans="1:61" ht="15.75" customHeight="1" x14ac:dyDescent="0.35">
      <c r="A23" s="2"/>
      <c r="B23" s="405"/>
      <c r="C23" s="266"/>
      <c r="D23" s="267"/>
      <c r="E23" s="278"/>
      <c r="F23" s="266"/>
      <c r="G23" s="266"/>
      <c r="H23" s="266"/>
      <c r="I23" s="266"/>
      <c r="J23" s="190" t="e">
        <f>IF(AND('Mapa final'!#REF!="Alta",'Mapa final'!#REF!="Leve"),CONCATENATE("R8C",'Mapa final'!#REF!),"")</f>
        <v>#REF!</v>
      </c>
      <c r="K23" s="191" t="e">
        <f>IF(AND('Mapa final'!#REF!="Alta",'Mapa final'!#REF!="Leve"),CONCATENATE("R8C",'Mapa final'!#REF!),"")</f>
        <v>#REF!</v>
      </c>
      <c r="L23" s="191" t="e">
        <f>IF(AND('Mapa final'!#REF!="Alta",'Mapa final'!#REF!="Leve"),CONCATENATE("R8C",'Mapa final'!#REF!),"")</f>
        <v>#REF!</v>
      </c>
      <c r="M23" s="191" t="e">
        <f>IF(AND('Mapa final'!#REF!="Alta",'Mapa final'!#REF!="Leve"),CONCATENATE("R8C",'Mapa final'!#REF!),"")</f>
        <v>#REF!</v>
      </c>
      <c r="N23" s="191" t="e">
        <f>IF(AND('Mapa final'!#REF!="Alta",'Mapa final'!#REF!="Leve"),CONCATENATE("R8C",'Mapa final'!#REF!),"")</f>
        <v>#REF!</v>
      </c>
      <c r="O23" s="192" t="e">
        <f>IF(AND('Mapa final'!#REF!="Alta",'Mapa final'!#REF!="Leve"),CONCATENATE("R8C",'Mapa final'!#REF!),"")</f>
        <v>#REF!</v>
      </c>
      <c r="P23" s="190" t="e">
        <f>IF(AND('Mapa final'!#REF!="Alta",'Mapa final'!#REF!="Menor"),CONCATENATE("R8C",'Mapa final'!#REF!),"")</f>
        <v>#REF!</v>
      </c>
      <c r="Q23" s="191" t="e">
        <f>IF(AND('Mapa final'!#REF!="Alta",'Mapa final'!#REF!="Menor"),CONCATENATE("R8C",'Mapa final'!#REF!),"")</f>
        <v>#REF!</v>
      </c>
      <c r="R23" s="191" t="e">
        <f>IF(AND('Mapa final'!#REF!="Alta",'Mapa final'!#REF!="Menor"),CONCATENATE("R8C",'Mapa final'!#REF!),"")</f>
        <v>#REF!</v>
      </c>
      <c r="S23" s="191" t="e">
        <f>IF(AND('Mapa final'!#REF!="Alta",'Mapa final'!#REF!="Menor"),CONCATENATE("R8C",'Mapa final'!#REF!),"")</f>
        <v>#REF!</v>
      </c>
      <c r="T23" s="191" t="e">
        <f>IF(AND('Mapa final'!#REF!="Alta",'Mapa final'!#REF!="Menor"),CONCATENATE("R8C",'Mapa final'!#REF!),"")</f>
        <v>#REF!</v>
      </c>
      <c r="U23" s="192" t="e">
        <f>IF(AND('Mapa final'!#REF!="Alta",'Mapa final'!#REF!="Menor"),CONCATENATE("R8C",'Mapa final'!#REF!),"")</f>
        <v>#REF!</v>
      </c>
      <c r="V23" s="178" t="e">
        <f>IF(AND('Mapa final'!#REF!="Alta",'Mapa final'!#REF!="Moderado"),CONCATENATE("R8C",'Mapa final'!#REF!),"")</f>
        <v>#REF!</v>
      </c>
      <c r="W23" s="179" t="e">
        <f>IF(AND('Mapa final'!#REF!="Alta",'Mapa final'!#REF!="Moderado"),CONCATENATE("R8C",'Mapa final'!#REF!),"")</f>
        <v>#REF!</v>
      </c>
      <c r="X23" s="179" t="e">
        <f>IF(AND('Mapa final'!#REF!="Alta",'Mapa final'!#REF!="Moderado"),CONCATENATE("R8C",'Mapa final'!#REF!),"")</f>
        <v>#REF!</v>
      </c>
      <c r="Y23" s="179" t="e">
        <f>IF(AND('Mapa final'!#REF!="Alta",'Mapa final'!#REF!="Moderado"),CONCATENATE("R8C",'Mapa final'!#REF!),"")</f>
        <v>#REF!</v>
      </c>
      <c r="Z23" s="179" t="e">
        <f>IF(AND('Mapa final'!#REF!="Alta",'Mapa final'!#REF!="Moderado"),CONCATENATE("R8C",'Mapa final'!#REF!),"")</f>
        <v>#REF!</v>
      </c>
      <c r="AA23" s="180" t="e">
        <f>IF(AND('Mapa final'!#REF!="Alta",'Mapa final'!#REF!="Moderado"),CONCATENATE("R8C",'Mapa final'!#REF!),"")</f>
        <v>#REF!</v>
      </c>
      <c r="AB23" s="178" t="e">
        <f>IF(AND('Mapa final'!#REF!="Alta",'Mapa final'!#REF!="Mayor"),CONCATENATE("R8C",'Mapa final'!#REF!),"")</f>
        <v>#REF!</v>
      </c>
      <c r="AC23" s="179" t="e">
        <f>IF(AND('Mapa final'!#REF!="Alta",'Mapa final'!#REF!="Mayor"),CONCATENATE("R8C",'Mapa final'!#REF!),"")</f>
        <v>#REF!</v>
      </c>
      <c r="AD23" s="179" t="e">
        <f>IF(AND('Mapa final'!#REF!="Alta",'Mapa final'!#REF!="Mayor"),CONCATENATE("R8C",'Mapa final'!#REF!),"")</f>
        <v>#REF!</v>
      </c>
      <c r="AE23" s="179" t="e">
        <f>IF(AND('Mapa final'!#REF!="Alta",'Mapa final'!#REF!="Mayor"),CONCATENATE("R8C",'Mapa final'!#REF!),"")</f>
        <v>#REF!</v>
      </c>
      <c r="AF23" s="179" t="e">
        <f>IF(AND('Mapa final'!#REF!="Alta",'Mapa final'!#REF!="Mayor"),CONCATENATE("R8C",'Mapa final'!#REF!),"")</f>
        <v>#REF!</v>
      </c>
      <c r="AG23" s="180" t="e">
        <f>IF(AND('Mapa final'!#REF!="Alta",'Mapa final'!#REF!="Mayor"),CONCATENATE("R8C",'Mapa final'!#REF!),"")</f>
        <v>#REF!</v>
      </c>
      <c r="AH23" s="181" t="e">
        <f>IF(AND('Mapa final'!#REF!="Alta",'Mapa final'!#REF!="Catastrófico"),CONCATENATE("R8C",'Mapa final'!#REF!),"")</f>
        <v>#REF!</v>
      </c>
      <c r="AI23" s="182" t="e">
        <f>IF(AND('Mapa final'!#REF!="Alta",'Mapa final'!#REF!="Catastrófico"),CONCATENATE("R8C",'Mapa final'!#REF!),"")</f>
        <v>#REF!</v>
      </c>
      <c r="AJ23" s="182" t="e">
        <f>IF(AND('Mapa final'!#REF!="Alta",'Mapa final'!#REF!="Catastrófico"),CONCATENATE("R8C",'Mapa final'!#REF!),"")</f>
        <v>#REF!</v>
      </c>
      <c r="AK23" s="182" t="e">
        <f>IF(AND('Mapa final'!#REF!="Alta",'Mapa final'!#REF!="Catastrófico"),CONCATENATE("R8C",'Mapa final'!#REF!),"")</f>
        <v>#REF!</v>
      </c>
      <c r="AL23" s="182" t="e">
        <f>IF(AND('Mapa final'!#REF!="Alta",'Mapa final'!#REF!="Catastrófico"),CONCATENATE("R8C",'Mapa final'!#REF!),"")</f>
        <v>#REF!</v>
      </c>
      <c r="AM23" s="183" t="e">
        <f>IF(AND('Mapa final'!#REF!="Alta",'Mapa final'!#REF!="Catastrófico"),CONCATENATE("R8C",'Mapa final'!#REF!),"")</f>
        <v>#REF!</v>
      </c>
      <c r="AN23" s="2"/>
      <c r="AO23" s="413"/>
      <c r="AP23" s="266"/>
      <c r="AQ23" s="266"/>
      <c r="AR23" s="266"/>
      <c r="AS23" s="266"/>
      <c r="AT23" s="414"/>
      <c r="AU23" s="2"/>
      <c r="AV23" s="2"/>
      <c r="AW23" s="2"/>
      <c r="AX23" s="2"/>
      <c r="AY23" s="2"/>
      <c r="AZ23" s="2"/>
      <c r="BA23" s="2"/>
      <c r="BB23" s="2"/>
      <c r="BC23" s="2"/>
      <c r="BD23" s="2"/>
      <c r="BE23" s="2"/>
      <c r="BF23" s="2"/>
      <c r="BG23" s="2"/>
      <c r="BH23" s="2"/>
      <c r="BI23" s="2"/>
    </row>
    <row r="24" spans="1:61" ht="15.75" customHeight="1" x14ac:dyDescent="0.35">
      <c r="A24" s="2"/>
      <c r="B24" s="405"/>
      <c r="C24" s="266"/>
      <c r="D24" s="267"/>
      <c r="E24" s="278"/>
      <c r="F24" s="266"/>
      <c r="G24" s="266"/>
      <c r="H24" s="266"/>
      <c r="I24" s="266"/>
      <c r="J24" s="190" t="e">
        <f>IF(AND('Mapa final'!#REF!="Alta",'Mapa final'!#REF!="Leve"),CONCATENATE("R9C",'Mapa final'!#REF!),"")</f>
        <v>#REF!</v>
      </c>
      <c r="K24" s="191" t="e">
        <f>IF(AND('Mapa final'!#REF!="Alta",'Mapa final'!#REF!="Leve"),CONCATENATE("R9C",'Mapa final'!#REF!),"")</f>
        <v>#REF!</v>
      </c>
      <c r="L24" s="191" t="e">
        <f>IF(AND('Mapa final'!#REF!="Alta",'Mapa final'!#REF!="Leve"),CONCATENATE("R9C",'Mapa final'!#REF!),"")</f>
        <v>#REF!</v>
      </c>
      <c r="M24" s="191" t="e">
        <f>IF(AND('Mapa final'!#REF!="Alta",'Mapa final'!#REF!="Leve"),CONCATENATE("R9C",'Mapa final'!#REF!),"")</f>
        <v>#REF!</v>
      </c>
      <c r="N24" s="191" t="e">
        <f>IF(AND('Mapa final'!#REF!="Alta",'Mapa final'!#REF!="Leve"),CONCATENATE("R9C",'Mapa final'!#REF!),"")</f>
        <v>#REF!</v>
      </c>
      <c r="O24" s="192" t="e">
        <f>IF(AND('Mapa final'!#REF!="Alta",'Mapa final'!#REF!="Leve"),CONCATENATE("R9C",'Mapa final'!#REF!),"")</f>
        <v>#REF!</v>
      </c>
      <c r="P24" s="190" t="e">
        <f>IF(AND('Mapa final'!#REF!="Alta",'Mapa final'!#REF!="Menor"),CONCATENATE("R9C",'Mapa final'!#REF!),"")</f>
        <v>#REF!</v>
      </c>
      <c r="Q24" s="191" t="e">
        <f>IF(AND('Mapa final'!#REF!="Alta",'Mapa final'!#REF!="Menor"),CONCATENATE("R9C",'Mapa final'!#REF!),"")</f>
        <v>#REF!</v>
      </c>
      <c r="R24" s="191" t="e">
        <f>IF(AND('Mapa final'!#REF!="Alta",'Mapa final'!#REF!="Menor"),CONCATENATE("R9C",'Mapa final'!#REF!),"")</f>
        <v>#REF!</v>
      </c>
      <c r="S24" s="191" t="e">
        <f>IF(AND('Mapa final'!#REF!="Alta",'Mapa final'!#REF!="Menor"),CONCATENATE("R9C",'Mapa final'!#REF!),"")</f>
        <v>#REF!</v>
      </c>
      <c r="T24" s="191" t="e">
        <f>IF(AND('Mapa final'!#REF!="Alta",'Mapa final'!#REF!="Menor"),CONCATENATE("R9C",'Mapa final'!#REF!),"")</f>
        <v>#REF!</v>
      </c>
      <c r="U24" s="192" t="e">
        <f>IF(AND('Mapa final'!#REF!="Alta",'Mapa final'!#REF!="Menor"),CONCATENATE("R9C",'Mapa final'!#REF!),"")</f>
        <v>#REF!</v>
      </c>
      <c r="V24" s="178" t="e">
        <f>IF(AND('Mapa final'!#REF!="Alta",'Mapa final'!#REF!="Moderado"),CONCATENATE("R9C",'Mapa final'!#REF!),"")</f>
        <v>#REF!</v>
      </c>
      <c r="W24" s="179" t="e">
        <f>IF(AND('Mapa final'!#REF!="Alta",'Mapa final'!#REF!="Moderado"),CONCATENATE("R9C",'Mapa final'!#REF!),"")</f>
        <v>#REF!</v>
      </c>
      <c r="X24" s="179" t="e">
        <f>IF(AND('Mapa final'!#REF!="Alta",'Mapa final'!#REF!="Moderado"),CONCATENATE("R9C",'Mapa final'!#REF!),"")</f>
        <v>#REF!</v>
      </c>
      <c r="Y24" s="179" t="e">
        <f>IF(AND('Mapa final'!#REF!="Alta",'Mapa final'!#REF!="Moderado"),CONCATENATE("R9C",'Mapa final'!#REF!),"")</f>
        <v>#REF!</v>
      </c>
      <c r="Z24" s="179" t="e">
        <f>IF(AND('Mapa final'!#REF!="Alta",'Mapa final'!#REF!="Moderado"),CONCATENATE("R9C",'Mapa final'!#REF!),"")</f>
        <v>#REF!</v>
      </c>
      <c r="AA24" s="180" t="e">
        <f>IF(AND('Mapa final'!#REF!="Alta",'Mapa final'!#REF!="Moderado"),CONCATENATE("R9C",'Mapa final'!#REF!),"")</f>
        <v>#REF!</v>
      </c>
      <c r="AB24" s="178" t="e">
        <f>IF(AND('Mapa final'!#REF!="Alta",'Mapa final'!#REF!="Mayor"),CONCATENATE("R9C",'Mapa final'!#REF!),"")</f>
        <v>#REF!</v>
      </c>
      <c r="AC24" s="179" t="e">
        <f>IF(AND('Mapa final'!#REF!="Alta",'Mapa final'!#REF!="Mayor"),CONCATENATE("R9C",'Mapa final'!#REF!),"")</f>
        <v>#REF!</v>
      </c>
      <c r="AD24" s="179" t="e">
        <f>IF(AND('Mapa final'!#REF!="Alta",'Mapa final'!#REF!="Mayor"),CONCATENATE("R9C",'Mapa final'!#REF!),"")</f>
        <v>#REF!</v>
      </c>
      <c r="AE24" s="179" t="e">
        <f>IF(AND('Mapa final'!#REF!="Alta",'Mapa final'!#REF!="Mayor"),CONCATENATE("R9C",'Mapa final'!#REF!),"")</f>
        <v>#REF!</v>
      </c>
      <c r="AF24" s="179" t="e">
        <f>IF(AND('Mapa final'!#REF!="Alta",'Mapa final'!#REF!="Mayor"),CONCATENATE("R9C",'Mapa final'!#REF!),"")</f>
        <v>#REF!</v>
      </c>
      <c r="AG24" s="180" t="e">
        <f>IF(AND('Mapa final'!#REF!="Alta",'Mapa final'!#REF!="Mayor"),CONCATENATE("R9C",'Mapa final'!#REF!),"")</f>
        <v>#REF!</v>
      </c>
      <c r="AH24" s="181" t="e">
        <f>IF(AND('Mapa final'!#REF!="Alta",'Mapa final'!#REF!="Catastrófico"),CONCATENATE("R9C",'Mapa final'!#REF!),"")</f>
        <v>#REF!</v>
      </c>
      <c r="AI24" s="182" t="e">
        <f>IF(AND('Mapa final'!#REF!="Alta",'Mapa final'!#REF!="Catastrófico"),CONCATENATE("R9C",'Mapa final'!#REF!),"")</f>
        <v>#REF!</v>
      </c>
      <c r="AJ24" s="182" t="e">
        <f>IF(AND('Mapa final'!#REF!="Alta",'Mapa final'!#REF!="Catastrófico"),CONCATENATE("R9C",'Mapa final'!#REF!),"")</f>
        <v>#REF!</v>
      </c>
      <c r="AK24" s="182" t="e">
        <f>IF(AND('Mapa final'!#REF!="Alta",'Mapa final'!#REF!="Catastrófico"),CONCATENATE("R9C",'Mapa final'!#REF!),"")</f>
        <v>#REF!</v>
      </c>
      <c r="AL24" s="182" t="e">
        <f>IF(AND('Mapa final'!#REF!="Alta",'Mapa final'!#REF!="Catastrófico"),CONCATENATE("R9C",'Mapa final'!#REF!),"")</f>
        <v>#REF!</v>
      </c>
      <c r="AM24" s="183" t="e">
        <f>IF(AND('Mapa final'!#REF!="Alta",'Mapa final'!#REF!="Catastrófico"),CONCATENATE("R9C",'Mapa final'!#REF!),"")</f>
        <v>#REF!</v>
      </c>
      <c r="AN24" s="2"/>
      <c r="AO24" s="413"/>
      <c r="AP24" s="266"/>
      <c r="AQ24" s="266"/>
      <c r="AR24" s="266"/>
      <c r="AS24" s="266"/>
      <c r="AT24" s="414"/>
      <c r="AU24" s="2"/>
      <c r="AV24" s="2"/>
      <c r="AW24" s="2"/>
      <c r="AX24" s="2"/>
      <c r="AY24" s="2"/>
      <c r="AZ24" s="2"/>
      <c r="BA24" s="2"/>
      <c r="BB24" s="2"/>
      <c r="BC24" s="2"/>
      <c r="BD24" s="2"/>
      <c r="BE24" s="2"/>
      <c r="BF24" s="2"/>
      <c r="BG24" s="2"/>
      <c r="BH24" s="2"/>
      <c r="BI24" s="2"/>
    </row>
    <row r="25" spans="1:61" ht="15.75" customHeight="1" x14ac:dyDescent="0.35">
      <c r="A25" s="2"/>
      <c r="B25" s="405"/>
      <c r="C25" s="266"/>
      <c r="D25" s="267"/>
      <c r="E25" s="374"/>
      <c r="F25" s="388"/>
      <c r="G25" s="388"/>
      <c r="H25" s="388"/>
      <c r="I25" s="388"/>
      <c r="J25" s="196" t="e">
        <f>IF(AND('Mapa final'!#REF!="Alta",'Mapa final'!#REF!="Leve"),CONCATENATE("R10C",'Mapa final'!#REF!),"")</f>
        <v>#REF!</v>
      </c>
      <c r="K25" s="197" t="e">
        <f>IF(AND('Mapa final'!#REF!="Alta",'Mapa final'!#REF!="Leve"),CONCATENATE("R10C",'Mapa final'!#REF!),"")</f>
        <v>#REF!</v>
      </c>
      <c r="L25" s="197" t="e">
        <f>IF(AND('Mapa final'!#REF!="Alta",'Mapa final'!#REF!="Leve"),CONCATENATE("R10C",'Mapa final'!#REF!),"")</f>
        <v>#REF!</v>
      </c>
      <c r="M25" s="197" t="e">
        <f>IF(AND('Mapa final'!#REF!="Alta",'Mapa final'!#REF!="Leve"),CONCATENATE("R10C",'Mapa final'!#REF!),"")</f>
        <v>#REF!</v>
      </c>
      <c r="N25" s="197" t="e">
        <f>IF(AND('Mapa final'!#REF!="Alta",'Mapa final'!#REF!="Leve"),CONCATENATE("R10C",'Mapa final'!#REF!),"")</f>
        <v>#REF!</v>
      </c>
      <c r="O25" s="198" t="e">
        <f>IF(AND('Mapa final'!#REF!="Alta",'Mapa final'!#REF!="Leve"),CONCATENATE("R10C",'Mapa final'!#REF!),"")</f>
        <v>#REF!</v>
      </c>
      <c r="P25" s="196" t="e">
        <f>IF(AND('Mapa final'!#REF!="Alta",'Mapa final'!#REF!="Menor"),CONCATENATE("R10C",'Mapa final'!#REF!),"")</f>
        <v>#REF!</v>
      </c>
      <c r="Q25" s="197" t="e">
        <f>IF(AND('Mapa final'!#REF!="Alta",'Mapa final'!#REF!="Menor"),CONCATENATE("R10C",'Mapa final'!#REF!),"")</f>
        <v>#REF!</v>
      </c>
      <c r="R25" s="197" t="e">
        <f>IF(AND('Mapa final'!#REF!="Alta",'Mapa final'!#REF!="Menor"),CONCATENATE("R10C",'Mapa final'!#REF!),"")</f>
        <v>#REF!</v>
      </c>
      <c r="S25" s="197" t="e">
        <f>IF(AND('Mapa final'!#REF!="Alta",'Mapa final'!#REF!="Menor"),CONCATENATE("R10C",'Mapa final'!#REF!),"")</f>
        <v>#REF!</v>
      </c>
      <c r="T25" s="197" t="e">
        <f>IF(AND('Mapa final'!#REF!="Alta",'Mapa final'!#REF!="Menor"),CONCATENATE("R10C",'Mapa final'!#REF!),"")</f>
        <v>#REF!</v>
      </c>
      <c r="U25" s="198" t="e">
        <f>IF(AND('Mapa final'!#REF!="Alta",'Mapa final'!#REF!="Menor"),CONCATENATE("R10C",'Mapa final'!#REF!),"")</f>
        <v>#REF!</v>
      </c>
      <c r="V25" s="184" t="e">
        <f>IF(AND('Mapa final'!#REF!="Alta",'Mapa final'!#REF!="Moderado"),CONCATENATE("R10C",'Mapa final'!#REF!),"")</f>
        <v>#REF!</v>
      </c>
      <c r="W25" s="185" t="e">
        <f>IF(AND('Mapa final'!#REF!="Alta",'Mapa final'!#REF!="Moderado"),CONCATENATE("R10C",'Mapa final'!#REF!),"")</f>
        <v>#REF!</v>
      </c>
      <c r="X25" s="185" t="e">
        <f>IF(AND('Mapa final'!#REF!="Alta",'Mapa final'!#REF!="Moderado"),CONCATENATE("R10C",'Mapa final'!#REF!),"")</f>
        <v>#REF!</v>
      </c>
      <c r="Y25" s="185" t="e">
        <f>IF(AND('Mapa final'!#REF!="Alta",'Mapa final'!#REF!="Moderado"),CONCATENATE("R10C",'Mapa final'!#REF!),"")</f>
        <v>#REF!</v>
      </c>
      <c r="Z25" s="185" t="e">
        <f>IF(AND('Mapa final'!#REF!="Alta",'Mapa final'!#REF!="Moderado"),CONCATENATE("R10C",'Mapa final'!#REF!),"")</f>
        <v>#REF!</v>
      </c>
      <c r="AA25" s="186" t="e">
        <f>IF(AND('Mapa final'!#REF!="Alta",'Mapa final'!#REF!="Moderado"),CONCATENATE("R10C",'Mapa final'!#REF!),"")</f>
        <v>#REF!</v>
      </c>
      <c r="AB25" s="184" t="e">
        <f>IF(AND('Mapa final'!#REF!="Alta",'Mapa final'!#REF!="Mayor"),CONCATENATE("R10C",'Mapa final'!#REF!),"")</f>
        <v>#REF!</v>
      </c>
      <c r="AC25" s="185" t="e">
        <f>IF(AND('Mapa final'!#REF!="Alta",'Mapa final'!#REF!="Mayor"),CONCATENATE("R10C",'Mapa final'!#REF!),"")</f>
        <v>#REF!</v>
      </c>
      <c r="AD25" s="185" t="e">
        <f>IF(AND('Mapa final'!#REF!="Alta",'Mapa final'!#REF!="Mayor"),CONCATENATE("R10C",'Mapa final'!#REF!),"")</f>
        <v>#REF!</v>
      </c>
      <c r="AE25" s="185" t="e">
        <f>IF(AND('Mapa final'!#REF!="Alta",'Mapa final'!#REF!="Mayor"),CONCATENATE("R10C",'Mapa final'!#REF!),"")</f>
        <v>#REF!</v>
      </c>
      <c r="AF25" s="185" t="e">
        <f>IF(AND('Mapa final'!#REF!="Alta",'Mapa final'!#REF!="Mayor"),CONCATENATE("R10C",'Mapa final'!#REF!),"")</f>
        <v>#REF!</v>
      </c>
      <c r="AG25" s="186" t="e">
        <f>IF(AND('Mapa final'!#REF!="Alta",'Mapa final'!#REF!="Mayor"),CONCATENATE("R10C",'Mapa final'!#REF!),"")</f>
        <v>#REF!</v>
      </c>
      <c r="AH25" s="187" t="e">
        <f>IF(AND('Mapa final'!#REF!="Alta",'Mapa final'!#REF!="Catastrófico"),CONCATENATE("R10C",'Mapa final'!#REF!),"")</f>
        <v>#REF!</v>
      </c>
      <c r="AI25" s="188" t="e">
        <f>IF(AND('Mapa final'!#REF!="Alta",'Mapa final'!#REF!="Catastrófico"),CONCATENATE("R10C",'Mapa final'!#REF!),"")</f>
        <v>#REF!</v>
      </c>
      <c r="AJ25" s="188" t="e">
        <f>IF(AND('Mapa final'!#REF!="Alta",'Mapa final'!#REF!="Catastrófico"),CONCATENATE("R10C",'Mapa final'!#REF!),"")</f>
        <v>#REF!</v>
      </c>
      <c r="AK25" s="188" t="e">
        <f>IF(AND('Mapa final'!#REF!="Alta",'Mapa final'!#REF!="Catastrófico"),CONCATENATE("R10C",'Mapa final'!#REF!),"")</f>
        <v>#REF!</v>
      </c>
      <c r="AL25" s="188" t="e">
        <f>IF(AND('Mapa final'!#REF!="Alta",'Mapa final'!#REF!="Catastrófico"),CONCATENATE("R10C",'Mapa final'!#REF!),"")</f>
        <v>#REF!</v>
      </c>
      <c r="AM25" s="189" t="e">
        <f>IF(AND('Mapa final'!#REF!="Alta",'Mapa final'!#REF!="Catastrófico"),CONCATENATE("R10C",'Mapa final'!#REF!),"")</f>
        <v>#REF!</v>
      </c>
      <c r="AN25" s="2"/>
      <c r="AO25" s="415"/>
      <c r="AP25" s="392"/>
      <c r="AQ25" s="392"/>
      <c r="AR25" s="392"/>
      <c r="AS25" s="392"/>
      <c r="AT25" s="416"/>
      <c r="AU25" s="2"/>
      <c r="AV25" s="2"/>
      <c r="AW25" s="2"/>
      <c r="AX25" s="2"/>
      <c r="AY25" s="2"/>
      <c r="AZ25" s="2"/>
      <c r="BA25" s="2"/>
      <c r="BB25" s="2"/>
      <c r="BC25" s="2"/>
      <c r="BD25" s="2"/>
      <c r="BE25" s="2"/>
      <c r="BF25" s="2"/>
      <c r="BG25" s="2"/>
      <c r="BH25" s="2"/>
      <c r="BI25" s="2"/>
    </row>
    <row r="26" spans="1:61" ht="15.75" customHeight="1" x14ac:dyDescent="0.35">
      <c r="A26" s="2"/>
      <c r="B26" s="405"/>
      <c r="C26" s="266"/>
      <c r="D26" s="267"/>
      <c r="E26" s="420" t="s">
        <v>368</v>
      </c>
      <c r="F26" s="390"/>
      <c r="G26" s="390"/>
      <c r="H26" s="390"/>
      <c r="I26" s="380"/>
      <c r="J26" s="193" t="e">
        <f>IF(AND('Mapa final'!#REF!="Media",'Mapa final'!#REF!="Leve"),CONCATENATE("R1C",'Mapa final'!#REF!),"")</f>
        <v>#REF!</v>
      </c>
      <c r="K26" s="194" t="e">
        <f>IF(AND('Mapa final'!#REF!="Media",'Mapa final'!#REF!="Leve"),CONCATENATE("R1C",'Mapa final'!#REF!),"")</f>
        <v>#REF!</v>
      </c>
      <c r="L26" s="194" t="e">
        <f>IF(AND('Mapa final'!#REF!="Media",'Mapa final'!#REF!="Leve"),CONCATENATE("R1C",'Mapa final'!#REF!),"")</f>
        <v>#REF!</v>
      </c>
      <c r="M26" s="194" t="e">
        <f>IF(AND('Mapa final'!#REF!="Media",'Mapa final'!#REF!="Leve"),CONCATENATE("R1C",'Mapa final'!#REF!),"")</f>
        <v>#REF!</v>
      </c>
      <c r="N26" s="194" t="e">
        <f>IF(AND('Mapa final'!#REF!="Media",'Mapa final'!#REF!="Leve"),CONCATENATE("R1C",'Mapa final'!#REF!),"")</f>
        <v>#REF!</v>
      </c>
      <c r="O26" s="195" t="e">
        <f>IF(AND('Mapa final'!#REF!="Media",'Mapa final'!#REF!="Leve"),CONCATENATE("R1C",'Mapa final'!#REF!),"")</f>
        <v>#REF!</v>
      </c>
      <c r="P26" s="193" t="e">
        <f>IF(AND('Mapa final'!#REF!="Media",'Mapa final'!#REF!="Menor"),CONCATENATE("R1C",'Mapa final'!#REF!),"")</f>
        <v>#REF!</v>
      </c>
      <c r="Q26" s="194" t="e">
        <f>IF(AND('Mapa final'!#REF!="Media",'Mapa final'!#REF!="Menor"),CONCATENATE("R1C",'Mapa final'!#REF!),"")</f>
        <v>#REF!</v>
      </c>
      <c r="R26" s="194" t="e">
        <f>IF(AND('Mapa final'!#REF!="Media",'Mapa final'!#REF!="Menor"),CONCATENATE("R1C",'Mapa final'!#REF!),"")</f>
        <v>#REF!</v>
      </c>
      <c r="S26" s="194" t="e">
        <f>IF(AND('Mapa final'!#REF!="Media",'Mapa final'!#REF!="Menor"),CONCATENATE("R1C",'Mapa final'!#REF!),"")</f>
        <v>#REF!</v>
      </c>
      <c r="T26" s="194" t="e">
        <f>IF(AND('Mapa final'!#REF!="Media",'Mapa final'!#REF!="Menor"),CONCATENATE("R1C",'Mapa final'!#REF!),"")</f>
        <v>#REF!</v>
      </c>
      <c r="U26" s="195" t="e">
        <f>IF(AND('Mapa final'!#REF!="Media",'Mapa final'!#REF!="Menor"),CONCATENATE("R1C",'Mapa final'!#REF!),"")</f>
        <v>#REF!</v>
      </c>
      <c r="V26" s="193" t="e">
        <f>IF(AND('Mapa final'!#REF!="Media",'Mapa final'!#REF!="Moderado"),CONCATENATE("R1C",'Mapa final'!#REF!),"")</f>
        <v>#REF!</v>
      </c>
      <c r="W26" s="194" t="e">
        <f>IF(AND('Mapa final'!#REF!="Media",'Mapa final'!#REF!="Moderado"),CONCATENATE("R1C",'Mapa final'!#REF!),"")</f>
        <v>#REF!</v>
      </c>
      <c r="X26" s="194" t="e">
        <f>IF(AND('Mapa final'!#REF!="Media",'Mapa final'!#REF!="Moderado"),CONCATENATE("R1C",'Mapa final'!#REF!),"")</f>
        <v>#REF!</v>
      </c>
      <c r="Y26" s="194" t="e">
        <f>IF(AND('Mapa final'!#REF!="Media",'Mapa final'!#REF!="Moderado"),CONCATENATE("R1C",'Mapa final'!#REF!),"")</f>
        <v>#REF!</v>
      </c>
      <c r="Z26" s="194" t="e">
        <f>IF(AND('Mapa final'!#REF!="Media",'Mapa final'!#REF!="Moderado"),CONCATENATE("R1C",'Mapa final'!#REF!),"")</f>
        <v>#REF!</v>
      </c>
      <c r="AA26" s="195" t="e">
        <f>IF(AND('Mapa final'!#REF!="Media",'Mapa final'!#REF!="Moderado"),CONCATENATE("R1C",'Mapa final'!#REF!),"")</f>
        <v>#REF!</v>
      </c>
      <c r="AB26" s="172" t="e">
        <f>IF(AND('Mapa final'!#REF!="Media",'Mapa final'!#REF!="Mayor"),CONCATENATE("R1C",'Mapa final'!#REF!),"")</f>
        <v>#REF!</v>
      </c>
      <c r="AC26" s="173" t="e">
        <f>IF(AND('Mapa final'!#REF!="Media",'Mapa final'!#REF!="Mayor"),CONCATENATE("R1C",'Mapa final'!#REF!),"")</f>
        <v>#REF!</v>
      </c>
      <c r="AD26" s="173" t="e">
        <f>IF(AND('Mapa final'!#REF!="Media",'Mapa final'!#REF!="Mayor"),CONCATENATE("R1C",'Mapa final'!#REF!),"")</f>
        <v>#REF!</v>
      </c>
      <c r="AE26" s="173" t="e">
        <f>IF(AND('Mapa final'!#REF!="Media",'Mapa final'!#REF!="Mayor"),CONCATENATE("R1C",'Mapa final'!#REF!),"")</f>
        <v>#REF!</v>
      </c>
      <c r="AF26" s="173" t="e">
        <f>IF(AND('Mapa final'!#REF!="Media",'Mapa final'!#REF!="Mayor"),CONCATENATE("R1C",'Mapa final'!#REF!),"")</f>
        <v>#REF!</v>
      </c>
      <c r="AG26" s="174" t="e">
        <f>IF(AND('Mapa final'!#REF!="Media",'Mapa final'!#REF!="Mayor"),CONCATENATE("R1C",'Mapa final'!#REF!),"")</f>
        <v>#REF!</v>
      </c>
      <c r="AH26" s="175" t="e">
        <f>IF(AND('Mapa final'!#REF!="Media",'Mapa final'!#REF!="Catastrófico"),CONCATENATE("R1C",'Mapa final'!#REF!),"")</f>
        <v>#REF!</v>
      </c>
      <c r="AI26" s="176" t="e">
        <f>IF(AND('Mapa final'!#REF!="Media",'Mapa final'!#REF!="Catastrófico"),CONCATENATE("R1C",'Mapa final'!#REF!),"")</f>
        <v>#REF!</v>
      </c>
      <c r="AJ26" s="176" t="e">
        <f>IF(AND('Mapa final'!#REF!="Media",'Mapa final'!#REF!="Catastrófico"),CONCATENATE("R1C",'Mapa final'!#REF!),"")</f>
        <v>#REF!</v>
      </c>
      <c r="AK26" s="176" t="e">
        <f>IF(AND('Mapa final'!#REF!="Media",'Mapa final'!#REF!="Catastrófico"),CONCATENATE("R1C",'Mapa final'!#REF!),"")</f>
        <v>#REF!</v>
      </c>
      <c r="AL26" s="176" t="e">
        <f>IF(AND('Mapa final'!#REF!="Media",'Mapa final'!#REF!="Catastrófico"),CONCATENATE("R1C",'Mapa final'!#REF!),"")</f>
        <v>#REF!</v>
      </c>
      <c r="AM26" s="177" t="e">
        <f>IF(AND('Mapa final'!#REF!="Media",'Mapa final'!#REF!="Catastrófico"),CONCATENATE("R1C",'Mapa final'!#REF!),"")</f>
        <v>#REF!</v>
      </c>
      <c r="AN26" s="2"/>
      <c r="AO26" s="417" t="s">
        <v>369</v>
      </c>
      <c r="AP26" s="386"/>
      <c r="AQ26" s="386"/>
      <c r="AR26" s="386"/>
      <c r="AS26" s="386"/>
      <c r="AT26" s="412"/>
      <c r="AU26" s="2"/>
      <c r="AV26" s="2"/>
      <c r="AW26" s="2"/>
      <c r="AX26" s="2"/>
      <c r="AY26" s="2"/>
      <c r="AZ26" s="2"/>
      <c r="BA26" s="2"/>
      <c r="BB26" s="2"/>
      <c r="BC26" s="2"/>
      <c r="BD26" s="2"/>
      <c r="BE26" s="2"/>
      <c r="BF26" s="2"/>
      <c r="BG26" s="2"/>
      <c r="BH26" s="2"/>
      <c r="BI26" s="2"/>
    </row>
    <row r="27" spans="1:61" ht="15.75" customHeight="1" x14ac:dyDescent="0.35">
      <c r="A27" s="2"/>
      <c r="B27" s="405"/>
      <c r="C27" s="266"/>
      <c r="D27" s="267"/>
      <c r="E27" s="278"/>
      <c r="F27" s="266"/>
      <c r="G27" s="266"/>
      <c r="H27" s="266"/>
      <c r="I27" s="267"/>
      <c r="J27" s="190" t="e">
        <f>IF(AND('Mapa final'!#REF!="Media",'Mapa final'!#REF!="Leve"),CONCATENATE("R2C",'Mapa final'!#REF!),"")</f>
        <v>#REF!</v>
      </c>
      <c r="K27" s="191" t="e">
        <f>IF(AND('Mapa final'!#REF!="Media",'Mapa final'!#REF!="Leve"),CONCATENATE("R2C",'Mapa final'!#REF!),"")</f>
        <v>#REF!</v>
      </c>
      <c r="L27" s="191" t="e">
        <f>IF(AND('Mapa final'!#REF!="Media",'Mapa final'!#REF!="Leve"),CONCATENATE("R2C",'Mapa final'!#REF!),"")</f>
        <v>#REF!</v>
      </c>
      <c r="M27" s="191" t="e">
        <f>IF(AND('Mapa final'!#REF!="Media",'Mapa final'!#REF!="Leve"),CONCATENATE("R2C",'Mapa final'!#REF!),"")</f>
        <v>#REF!</v>
      </c>
      <c r="N27" s="191" t="e">
        <f>IF(AND('Mapa final'!#REF!="Media",'Mapa final'!#REF!="Leve"),CONCATENATE("R2C",'Mapa final'!#REF!),"")</f>
        <v>#REF!</v>
      </c>
      <c r="O27" s="192" t="e">
        <f>IF(AND('Mapa final'!#REF!="Media",'Mapa final'!#REF!="Leve"),CONCATENATE("R2C",'Mapa final'!#REF!),"")</f>
        <v>#REF!</v>
      </c>
      <c r="P27" s="190" t="e">
        <f>IF(AND('Mapa final'!#REF!="Media",'Mapa final'!#REF!="Menor"),CONCATENATE("R2C",'Mapa final'!#REF!),"")</f>
        <v>#REF!</v>
      </c>
      <c r="Q27" s="191" t="e">
        <f>IF(AND('Mapa final'!#REF!="Media",'Mapa final'!#REF!="Menor"),CONCATENATE("R2C",'Mapa final'!#REF!),"")</f>
        <v>#REF!</v>
      </c>
      <c r="R27" s="191" t="e">
        <f>IF(AND('Mapa final'!#REF!="Media",'Mapa final'!#REF!="Menor"),CONCATENATE("R2C",'Mapa final'!#REF!),"")</f>
        <v>#REF!</v>
      </c>
      <c r="S27" s="191" t="e">
        <f>IF(AND('Mapa final'!#REF!="Media",'Mapa final'!#REF!="Menor"),CONCATENATE("R2C",'Mapa final'!#REF!),"")</f>
        <v>#REF!</v>
      </c>
      <c r="T27" s="191" t="e">
        <f>IF(AND('Mapa final'!#REF!="Media",'Mapa final'!#REF!="Menor"),CONCATENATE("R2C",'Mapa final'!#REF!),"")</f>
        <v>#REF!</v>
      </c>
      <c r="U27" s="192" t="e">
        <f>IF(AND('Mapa final'!#REF!="Media",'Mapa final'!#REF!="Menor"),CONCATENATE("R2C",'Mapa final'!#REF!),"")</f>
        <v>#REF!</v>
      </c>
      <c r="V27" s="190" t="e">
        <f>IF(AND('Mapa final'!#REF!="Media",'Mapa final'!#REF!="Moderado"),CONCATENATE("R2C",'Mapa final'!#REF!),"")</f>
        <v>#REF!</v>
      </c>
      <c r="W27" s="191" t="e">
        <f>IF(AND('Mapa final'!#REF!="Media",'Mapa final'!#REF!="Moderado"),CONCATENATE("R2C",'Mapa final'!#REF!),"")</f>
        <v>#REF!</v>
      </c>
      <c r="X27" s="191" t="e">
        <f>IF(AND('Mapa final'!#REF!="Media",'Mapa final'!#REF!="Moderado"),CONCATENATE("R2C",'Mapa final'!#REF!),"")</f>
        <v>#REF!</v>
      </c>
      <c r="Y27" s="191" t="e">
        <f>IF(AND('Mapa final'!#REF!="Media",'Mapa final'!#REF!="Moderado"),CONCATENATE("R2C",'Mapa final'!#REF!),"")</f>
        <v>#REF!</v>
      </c>
      <c r="Z27" s="191" t="e">
        <f>IF(AND('Mapa final'!#REF!="Media",'Mapa final'!#REF!="Moderado"),CONCATENATE("R2C",'Mapa final'!#REF!),"")</f>
        <v>#REF!</v>
      </c>
      <c r="AA27" s="192" t="e">
        <f>IF(AND('Mapa final'!#REF!="Media",'Mapa final'!#REF!="Moderado"),CONCATENATE("R2C",'Mapa final'!#REF!),"")</f>
        <v>#REF!</v>
      </c>
      <c r="AB27" s="178" t="e">
        <f>IF(AND('Mapa final'!#REF!="Media",'Mapa final'!#REF!="Mayor"),CONCATENATE("R2C",'Mapa final'!#REF!),"")</f>
        <v>#REF!</v>
      </c>
      <c r="AC27" s="179" t="e">
        <f>IF(AND('Mapa final'!#REF!="Media",'Mapa final'!#REF!="Mayor"),CONCATENATE("R2C",'Mapa final'!#REF!),"")</f>
        <v>#REF!</v>
      </c>
      <c r="AD27" s="179" t="e">
        <f>IF(AND('Mapa final'!#REF!="Media",'Mapa final'!#REF!="Mayor"),CONCATENATE("R2C",'Mapa final'!#REF!),"")</f>
        <v>#REF!</v>
      </c>
      <c r="AE27" s="179" t="e">
        <f>IF(AND('Mapa final'!#REF!="Media",'Mapa final'!#REF!="Mayor"),CONCATENATE("R2C",'Mapa final'!#REF!),"")</f>
        <v>#REF!</v>
      </c>
      <c r="AF27" s="179" t="e">
        <f>IF(AND('Mapa final'!#REF!="Media",'Mapa final'!#REF!="Mayor"),CONCATENATE("R2C",'Mapa final'!#REF!),"")</f>
        <v>#REF!</v>
      </c>
      <c r="AG27" s="180" t="e">
        <f>IF(AND('Mapa final'!#REF!="Media",'Mapa final'!#REF!="Mayor"),CONCATENATE("R2C",'Mapa final'!#REF!),"")</f>
        <v>#REF!</v>
      </c>
      <c r="AH27" s="181" t="e">
        <f>IF(AND('Mapa final'!#REF!="Media",'Mapa final'!#REF!="Catastrófico"),CONCATENATE("R2C",'Mapa final'!#REF!),"")</f>
        <v>#REF!</v>
      </c>
      <c r="AI27" s="182" t="e">
        <f>IF(AND('Mapa final'!#REF!="Media",'Mapa final'!#REF!="Catastrófico"),CONCATENATE("R2C",'Mapa final'!#REF!),"")</f>
        <v>#REF!</v>
      </c>
      <c r="AJ27" s="182" t="e">
        <f>IF(AND('Mapa final'!#REF!="Media",'Mapa final'!#REF!="Catastrófico"),CONCATENATE("R2C",'Mapa final'!#REF!),"")</f>
        <v>#REF!</v>
      </c>
      <c r="AK27" s="182" t="e">
        <f>IF(AND('Mapa final'!#REF!="Media",'Mapa final'!#REF!="Catastrófico"),CONCATENATE("R2C",'Mapa final'!#REF!),"")</f>
        <v>#REF!</v>
      </c>
      <c r="AL27" s="182" t="e">
        <f>IF(AND('Mapa final'!#REF!="Media",'Mapa final'!#REF!="Catastrófico"),CONCATENATE("R2C",'Mapa final'!#REF!),"")</f>
        <v>#REF!</v>
      </c>
      <c r="AM27" s="183" t="e">
        <f>IF(AND('Mapa final'!#REF!="Media",'Mapa final'!#REF!="Catastrófico"),CONCATENATE("R2C",'Mapa final'!#REF!),"")</f>
        <v>#REF!</v>
      </c>
      <c r="AN27" s="2"/>
      <c r="AO27" s="413"/>
      <c r="AP27" s="266"/>
      <c r="AQ27" s="266"/>
      <c r="AR27" s="266"/>
      <c r="AS27" s="266"/>
      <c r="AT27" s="414"/>
      <c r="AU27" s="2"/>
      <c r="AV27" s="2"/>
      <c r="AW27" s="2"/>
      <c r="AX27" s="2"/>
      <c r="AY27" s="2"/>
      <c r="AZ27" s="2"/>
      <c r="BA27" s="2"/>
      <c r="BB27" s="2"/>
      <c r="BC27" s="2"/>
      <c r="BD27" s="2"/>
      <c r="BE27" s="2"/>
      <c r="BF27" s="2"/>
      <c r="BG27" s="2"/>
      <c r="BH27" s="2"/>
      <c r="BI27" s="2"/>
    </row>
    <row r="28" spans="1:61" ht="15.75" customHeight="1" x14ac:dyDescent="0.35">
      <c r="A28" s="2"/>
      <c r="B28" s="405"/>
      <c r="C28" s="266"/>
      <c r="D28" s="267"/>
      <c r="E28" s="278"/>
      <c r="F28" s="266"/>
      <c r="G28" s="266"/>
      <c r="H28" s="266"/>
      <c r="I28" s="267"/>
      <c r="J28" s="190" t="e">
        <f>IF(AND('Mapa final'!#REF!="Media",'Mapa final'!#REF!="Leve"),CONCATENATE("R3C",'Mapa final'!#REF!),"")</f>
        <v>#REF!</v>
      </c>
      <c r="K28" s="191" t="e">
        <f>IF(AND('Mapa final'!#REF!="Media",'Mapa final'!#REF!="Leve"),CONCATENATE("R3C",'Mapa final'!#REF!),"")</f>
        <v>#REF!</v>
      </c>
      <c r="L28" s="191" t="e">
        <f>IF(AND('Mapa final'!#REF!="Media",'Mapa final'!#REF!="Leve"),CONCATENATE("R3C",'Mapa final'!#REF!),"")</f>
        <v>#REF!</v>
      </c>
      <c r="M28" s="191" t="e">
        <f>IF(AND('Mapa final'!#REF!="Media",'Mapa final'!#REF!="Leve"),CONCATENATE("R3C",'Mapa final'!#REF!),"")</f>
        <v>#REF!</v>
      </c>
      <c r="N28" s="191" t="e">
        <f>IF(AND('Mapa final'!#REF!="Media",'Mapa final'!#REF!="Leve"),CONCATENATE("R3C",'Mapa final'!#REF!),"")</f>
        <v>#REF!</v>
      </c>
      <c r="O28" s="192" t="e">
        <f>IF(AND('Mapa final'!#REF!="Media",'Mapa final'!#REF!="Leve"),CONCATENATE("R3C",'Mapa final'!#REF!),"")</f>
        <v>#REF!</v>
      </c>
      <c r="P28" s="190" t="e">
        <f>IF(AND('Mapa final'!#REF!="Media",'Mapa final'!#REF!="Menor"),CONCATENATE("R3C",'Mapa final'!#REF!),"")</f>
        <v>#REF!</v>
      </c>
      <c r="Q28" s="191" t="e">
        <f>IF(AND('Mapa final'!#REF!="Media",'Mapa final'!#REF!="Menor"),CONCATENATE("R3C",'Mapa final'!#REF!),"")</f>
        <v>#REF!</v>
      </c>
      <c r="R28" s="191" t="e">
        <f>IF(AND('Mapa final'!#REF!="Media",'Mapa final'!#REF!="Menor"),CONCATENATE("R3C",'Mapa final'!#REF!),"")</f>
        <v>#REF!</v>
      </c>
      <c r="S28" s="191" t="e">
        <f>IF(AND('Mapa final'!#REF!="Media",'Mapa final'!#REF!="Menor"),CONCATENATE("R3C",'Mapa final'!#REF!),"")</f>
        <v>#REF!</v>
      </c>
      <c r="T28" s="191" t="e">
        <f>IF(AND('Mapa final'!#REF!="Media",'Mapa final'!#REF!="Menor"),CONCATENATE("R3C",'Mapa final'!#REF!),"")</f>
        <v>#REF!</v>
      </c>
      <c r="U28" s="192" t="e">
        <f>IF(AND('Mapa final'!#REF!="Media",'Mapa final'!#REF!="Menor"),CONCATENATE("R3C",'Mapa final'!#REF!),"")</f>
        <v>#REF!</v>
      </c>
      <c r="V28" s="190" t="e">
        <f>IF(AND('Mapa final'!#REF!="Media",'Mapa final'!#REF!="Moderado"),CONCATENATE("R3C",'Mapa final'!#REF!),"")</f>
        <v>#REF!</v>
      </c>
      <c r="W28" s="191" t="e">
        <f>IF(AND('Mapa final'!#REF!="Media",'Mapa final'!#REF!="Moderado"),CONCATENATE("R3C",'Mapa final'!#REF!),"")</f>
        <v>#REF!</v>
      </c>
      <c r="X28" s="191" t="e">
        <f>IF(AND('Mapa final'!#REF!="Media",'Mapa final'!#REF!="Moderado"),CONCATENATE("R3C",'Mapa final'!#REF!),"")</f>
        <v>#REF!</v>
      </c>
      <c r="Y28" s="191" t="e">
        <f>IF(AND('Mapa final'!#REF!="Media",'Mapa final'!#REF!="Moderado"),CONCATENATE("R3C",'Mapa final'!#REF!),"")</f>
        <v>#REF!</v>
      </c>
      <c r="Z28" s="191" t="e">
        <f>IF(AND('Mapa final'!#REF!="Media",'Mapa final'!#REF!="Moderado"),CONCATENATE("R3C",'Mapa final'!#REF!),"")</f>
        <v>#REF!</v>
      </c>
      <c r="AA28" s="192" t="e">
        <f>IF(AND('Mapa final'!#REF!="Media",'Mapa final'!#REF!="Moderado"),CONCATENATE("R3C",'Mapa final'!#REF!),"")</f>
        <v>#REF!</v>
      </c>
      <c r="AB28" s="178" t="e">
        <f>IF(AND('Mapa final'!#REF!="Media",'Mapa final'!#REF!="Mayor"),CONCATENATE("R3C",'Mapa final'!#REF!),"")</f>
        <v>#REF!</v>
      </c>
      <c r="AC28" s="179" t="e">
        <f>IF(AND('Mapa final'!#REF!="Media",'Mapa final'!#REF!="Mayor"),CONCATENATE("R3C",'Mapa final'!#REF!),"")</f>
        <v>#REF!</v>
      </c>
      <c r="AD28" s="179" t="e">
        <f>IF(AND('Mapa final'!#REF!="Media",'Mapa final'!#REF!="Mayor"),CONCATENATE("R3C",'Mapa final'!#REF!),"")</f>
        <v>#REF!</v>
      </c>
      <c r="AE28" s="179" t="e">
        <f>IF(AND('Mapa final'!#REF!="Media",'Mapa final'!#REF!="Mayor"),CONCATENATE("R3C",'Mapa final'!#REF!),"")</f>
        <v>#REF!</v>
      </c>
      <c r="AF28" s="179" t="e">
        <f>IF(AND('Mapa final'!#REF!="Media",'Mapa final'!#REF!="Mayor"),CONCATENATE("R3C",'Mapa final'!#REF!),"")</f>
        <v>#REF!</v>
      </c>
      <c r="AG28" s="180" t="e">
        <f>IF(AND('Mapa final'!#REF!="Media",'Mapa final'!#REF!="Mayor"),CONCATENATE("R3C",'Mapa final'!#REF!),"")</f>
        <v>#REF!</v>
      </c>
      <c r="AH28" s="181" t="e">
        <f>IF(AND('Mapa final'!#REF!="Media",'Mapa final'!#REF!="Catastrófico"),CONCATENATE("R3C",'Mapa final'!#REF!),"")</f>
        <v>#REF!</v>
      </c>
      <c r="AI28" s="182" t="e">
        <f>IF(AND('Mapa final'!#REF!="Media",'Mapa final'!#REF!="Catastrófico"),CONCATENATE("R3C",'Mapa final'!#REF!),"")</f>
        <v>#REF!</v>
      </c>
      <c r="AJ28" s="182" t="e">
        <f>IF(AND('Mapa final'!#REF!="Media",'Mapa final'!#REF!="Catastrófico"),CONCATENATE("R3C",'Mapa final'!#REF!),"")</f>
        <v>#REF!</v>
      </c>
      <c r="AK28" s="182" t="e">
        <f>IF(AND('Mapa final'!#REF!="Media",'Mapa final'!#REF!="Catastrófico"),CONCATENATE("R3C",'Mapa final'!#REF!),"")</f>
        <v>#REF!</v>
      </c>
      <c r="AL28" s="182" t="e">
        <f>IF(AND('Mapa final'!#REF!="Media",'Mapa final'!#REF!="Catastrófico"),CONCATENATE("R3C",'Mapa final'!#REF!),"")</f>
        <v>#REF!</v>
      </c>
      <c r="AM28" s="183" t="e">
        <f>IF(AND('Mapa final'!#REF!="Media",'Mapa final'!#REF!="Catastrófico"),CONCATENATE("R3C",'Mapa final'!#REF!),"")</f>
        <v>#REF!</v>
      </c>
      <c r="AN28" s="2"/>
      <c r="AO28" s="413"/>
      <c r="AP28" s="266"/>
      <c r="AQ28" s="266"/>
      <c r="AR28" s="266"/>
      <c r="AS28" s="266"/>
      <c r="AT28" s="414"/>
      <c r="AU28" s="2"/>
      <c r="AV28" s="2"/>
      <c r="AW28" s="2"/>
      <c r="AX28" s="2"/>
      <c r="AY28" s="2"/>
      <c r="AZ28" s="2"/>
      <c r="BA28" s="2"/>
      <c r="BB28" s="2"/>
      <c r="BC28" s="2"/>
      <c r="BD28" s="2"/>
      <c r="BE28" s="2"/>
      <c r="BF28" s="2"/>
      <c r="BG28" s="2"/>
      <c r="BH28" s="2"/>
      <c r="BI28" s="2"/>
    </row>
    <row r="29" spans="1:61" ht="15.75" customHeight="1" x14ac:dyDescent="0.35">
      <c r="A29" s="2"/>
      <c r="B29" s="405"/>
      <c r="C29" s="266"/>
      <c r="D29" s="267"/>
      <c r="E29" s="278"/>
      <c r="F29" s="266"/>
      <c r="G29" s="266"/>
      <c r="H29" s="266"/>
      <c r="I29" s="267"/>
      <c r="J29" s="190" t="e">
        <f>IF(AND('Mapa final'!#REF!="Media",'Mapa final'!#REF!="Leve"),CONCATENATE("R4C",'Mapa final'!#REF!),"")</f>
        <v>#REF!</v>
      </c>
      <c r="K29" s="191" t="e">
        <f>IF(AND('Mapa final'!#REF!="Media",'Mapa final'!#REF!="Leve"),CONCATENATE("R4C",'Mapa final'!#REF!),"")</f>
        <v>#REF!</v>
      </c>
      <c r="L29" s="191" t="e">
        <f>IF(AND('Mapa final'!#REF!="Media",'Mapa final'!#REF!="Leve"),CONCATENATE("R4C",'Mapa final'!#REF!),"")</f>
        <v>#REF!</v>
      </c>
      <c r="M29" s="191" t="e">
        <f>IF(AND('Mapa final'!#REF!="Media",'Mapa final'!#REF!="Leve"),CONCATENATE("R4C",'Mapa final'!#REF!),"")</f>
        <v>#REF!</v>
      </c>
      <c r="N29" s="191" t="e">
        <f>IF(AND('Mapa final'!#REF!="Media",'Mapa final'!#REF!="Leve"),CONCATENATE("R4C",'Mapa final'!#REF!),"")</f>
        <v>#REF!</v>
      </c>
      <c r="O29" s="192" t="e">
        <f>IF(AND('Mapa final'!#REF!="Media",'Mapa final'!#REF!="Leve"),CONCATENATE("R4C",'Mapa final'!#REF!),"")</f>
        <v>#REF!</v>
      </c>
      <c r="P29" s="190" t="e">
        <f>IF(AND('Mapa final'!#REF!="Media",'Mapa final'!#REF!="Menor"),CONCATENATE("R4C",'Mapa final'!#REF!),"")</f>
        <v>#REF!</v>
      </c>
      <c r="Q29" s="191" t="e">
        <f>IF(AND('Mapa final'!#REF!="Media",'Mapa final'!#REF!="Menor"),CONCATENATE("R4C",'Mapa final'!#REF!),"")</f>
        <v>#REF!</v>
      </c>
      <c r="R29" s="191" t="e">
        <f>IF(AND('Mapa final'!#REF!="Media",'Mapa final'!#REF!="Menor"),CONCATENATE("R4C",'Mapa final'!#REF!),"")</f>
        <v>#REF!</v>
      </c>
      <c r="S29" s="191" t="e">
        <f>IF(AND('Mapa final'!#REF!="Media",'Mapa final'!#REF!="Menor"),CONCATENATE("R4C",'Mapa final'!#REF!),"")</f>
        <v>#REF!</v>
      </c>
      <c r="T29" s="191" t="e">
        <f>IF(AND('Mapa final'!#REF!="Media",'Mapa final'!#REF!="Menor"),CONCATENATE("R4C",'Mapa final'!#REF!),"")</f>
        <v>#REF!</v>
      </c>
      <c r="U29" s="192" t="e">
        <f>IF(AND('Mapa final'!#REF!="Media",'Mapa final'!#REF!="Menor"),CONCATENATE("R4C",'Mapa final'!#REF!),"")</f>
        <v>#REF!</v>
      </c>
      <c r="V29" s="190" t="e">
        <f>IF(AND('Mapa final'!#REF!="Media",'Mapa final'!#REF!="Moderado"),CONCATENATE("R4C",'Mapa final'!#REF!),"")</f>
        <v>#REF!</v>
      </c>
      <c r="W29" s="191" t="e">
        <f>IF(AND('Mapa final'!#REF!="Media",'Mapa final'!#REF!="Moderado"),CONCATENATE("R4C",'Mapa final'!#REF!),"")</f>
        <v>#REF!</v>
      </c>
      <c r="X29" s="191" t="e">
        <f>IF(AND('Mapa final'!#REF!="Media",'Mapa final'!#REF!="Moderado"),CONCATENATE("R4C",'Mapa final'!#REF!),"")</f>
        <v>#REF!</v>
      </c>
      <c r="Y29" s="191" t="e">
        <f>IF(AND('Mapa final'!#REF!="Media",'Mapa final'!#REF!="Moderado"),CONCATENATE("R4C",'Mapa final'!#REF!),"")</f>
        <v>#REF!</v>
      </c>
      <c r="Z29" s="191" t="e">
        <f>IF(AND('Mapa final'!#REF!="Media",'Mapa final'!#REF!="Moderado"),CONCATENATE("R4C",'Mapa final'!#REF!),"")</f>
        <v>#REF!</v>
      </c>
      <c r="AA29" s="192" t="e">
        <f>IF(AND('Mapa final'!#REF!="Media",'Mapa final'!#REF!="Moderado"),CONCATENATE("R4C",'Mapa final'!#REF!),"")</f>
        <v>#REF!</v>
      </c>
      <c r="AB29" s="178" t="e">
        <f>IF(AND('Mapa final'!#REF!="Media",'Mapa final'!#REF!="Mayor"),CONCATENATE("R4C",'Mapa final'!#REF!),"")</f>
        <v>#REF!</v>
      </c>
      <c r="AC29" s="179" t="e">
        <f>IF(AND('Mapa final'!#REF!="Media",'Mapa final'!#REF!="Mayor"),CONCATENATE("R4C",'Mapa final'!#REF!),"")</f>
        <v>#REF!</v>
      </c>
      <c r="AD29" s="179" t="e">
        <f>IF(AND('Mapa final'!#REF!="Media",'Mapa final'!#REF!="Mayor"),CONCATENATE("R4C",'Mapa final'!#REF!),"")</f>
        <v>#REF!</v>
      </c>
      <c r="AE29" s="179" t="e">
        <f>IF(AND('Mapa final'!#REF!="Media",'Mapa final'!#REF!="Mayor"),CONCATENATE("R4C",'Mapa final'!#REF!),"")</f>
        <v>#REF!</v>
      </c>
      <c r="AF29" s="179" t="e">
        <f>IF(AND('Mapa final'!#REF!="Media",'Mapa final'!#REF!="Mayor"),CONCATENATE("R4C",'Mapa final'!#REF!),"")</f>
        <v>#REF!</v>
      </c>
      <c r="AG29" s="180" t="e">
        <f>IF(AND('Mapa final'!#REF!="Media",'Mapa final'!#REF!="Mayor"),CONCATENATE("R4C",'Mapa final'!#REF!),"")</f>
        <v>#REF!</v>
      </c>
      <c r="AH29" s="181" t="e">
        <f>IF(AND('Mapa final'!#REF!="Media",'Mapa final'!#REF!="Catastrófico"),CONCATENATE("R4C",'Mapa final'!#REF!),"")</f>
        <v>#REF!</v>
      </c>
      <c r="AI29" s="182" t="e">
        <f>IF(AND('Mapa final'!#REF!="Media",'Mapa final'!#REF!="Catastrófico"),CONCATENATE("R4C",'Mapa final'!#REF!),"")</f>
        <v>#REF!</v>
      </c>
      <c r="AJ29" s="182" t="e">
        <f>IF(AND('Mapa final'!#REF!="Media",'Mapa final'!#REF!="Catastrófico"),CONCATENATE("R4C",'Mapa final'!#REF!),"")</f>
        <v>#REF!</v>
      </c>
      <c r="AK29" s="182" t="e">
        <f>IF(AND('Mapa final'!#REF!="Media",'Mapa final'!#REF!="Catastrófico"),CONCATENATE("R4C",'Mapa final'!#REF!),"")</f>
        <v>#REF!</v>
      </c>
      <c r="AL29" s="182" t="e">
        <f>IF(AND('Mapa final'!#REF!="Media",'Mapa final'!#REF!="Catastrófico"),CONCATENATE("R4C",'Mapa final'!#REF!),"")</f>
        <v>#REF!</v>
      </c>
      <c r="AM29" s="183" t="e">
        <f>IF(AND('Mapa final'!#REF!="Media",'Mapa final'!#REF!="Catastrófico"),CONCATENATE("R4C",'Mapa final'!#REF!),"")</f>
        <v>#REF!</v>
      </c>
      <c r="AN29" s="2"/>
      <c r="AO29" s="413"/>
      <c r="AP29" s="266"/>
      <c r="AQ29" s="266"/>
      <c r="AR29" s="266"/>
      <c r="AS29" s="266"/>
      <c r="AT29" s="414"/>
      <c r="AU29" s="2"/>
      <c r="AV29" s="2"/>
      <c r="AW29" s="2"/>
      <c r="AX29" s="2"/>
      <c r="AY29" s="2"/>
      <c r="AZ29" s="2"/>
      <c r="BA29" s="2"/>
      <c r="BB29" s="2"/>
      <c r="BC29" s="2"/>
      <c r="BD29" s="2"/>
      <c r="BE29" s="2"/>
      <c r="BF29" s="2"/>
      <c r="BG29" s="2"/>
      <c r="BH29" s="2"/>
      <c r="BI29" s="2"/>
    </row>
    <row r="30" spans="1:61" ht="15.75" customHeight="1" x14ac:dyDescent="0.35">
      <c r="A30" s="2"/>
      <c r="B30" s="405"/>
      <c r="C30" s="266"/>
      <c r="D30" s="267"/>
      <c r="E30" s="278"/>
      <c r="F30" s="266"/>
      <c r="G30" s="266"/>
      <c r="H30" s="266"/>
      <c r="I30" s="267"/>
      <c r="J30" s="190" t="e">
        <f>IF(AND('Mapa final'!#REF!="Media",'Mapa final'!#REF!="Leve"),CONCATENATE("R5C",'Mapa final'!#REF!),"")</f>
        <v>#REF!</v>
      </c>
      <c r="K30" s="191" t="e">
        <f>IF(AND('Mapa final'!#REF!="Media",'Mapa final'!#REF!="Leve"),CONCATENATE("R5C",'Mapa final'!#REF!),"")</f>
        <v>#REF!</v>
      </c>
      <c r="L30" s="191" t="e">
        <f>IF(AND('Mapa final'!#REF!="Media",'Mapa final'!#REF!="Leve"),CONCATENATE("R5C",'Mapa final'!#REF!),"")</f>
        <v>#REF!</v>
      </c>
      <c r="M30" s="191" t="e">
        <f>IF(AND('Mapa final'!#REF!="Media",'Mapa final'!#REF!="Leve"),CONCATENATE("R5C",'Mapa final'!#REF!),"")</f>
        <v>#REF!</v>
      </c>
      <c r="N30" s="191" t="e">
        <f>IF(AND('Mapa final'!#REF!="Media",'Mapa final'!#REF!="Leve"),CONCATENATE("R5C",'Mapa final'!#REF!),"")</f>
        <v>#REF!</v>
      </c>
      <c r="O30" s="192" t="e">
        <f>IF(AND('Mapa final'!#REF!="Media",'Mapa final'!#REF!="Leve"),CONCATENATE("R5C",'Mapa final'!#REF!),"")</f>
        <v>#REF!</v>
      </c>
      <c r="P30" s="190" t="e">
        <f>IF(AND('Mapa final'!#REF!="Media",'Mapa final'!#REF!="Menor"),CONCATENATE("R5C",'Mapa final'!#REF!),"")</f>
        <v>#REF!</v>
      </c>
      <c r="Q30" s="191" t="e">
        <f>IF(AND('Mapa final'!#REF!="Media",'Mapa final'!#REF!="Menor"),CONCATENATE("R5C",'Mapa final'!#REF!),"")</f>
        <v>#REF!</v>
      </c>
      <c r="R30" s="191" t="e">
        <f>IF(AND('Mapa final'!#REF!="Media",'Mapa final'!#REF!="Menor"),CONCATENATE("R5C",'Mapa final'!#REF!),"")</f>
        <v>#REF!</v>
      </c>
      <c r="S30" s="191" t="e">
        <f>IF(AND('Mapa final'!#REF!="Media",'Mapa final'!#REF!="Menor"),CONCATENATE("R5C",'Mapa final'!#REF!),"")</f>
        <v>#REF!</v>
      </c>
      <c r="T30" s="191" t="e">
        <f>IF(AND('Mapa final'!#REF!="Media",'Mapa final'!#REF!="Menor"),CONCATENATE("R5C",'Mapa final'!#REF!),"")</f>
        <v>#REF!</v>
      </c>
      <c r="U30" s="192" t="e">
        <f>IF(AND('Mapa final'!#REF!="Media",'Mapa final'!#REF!="Menor"),CONCATENATE("R5C",'Mapa final'!#REF!),"")</f>
        <v>#REF!</v>
      </c>
      <c r="V30" s="190" t="e">
        <f>IF(AND('Mapa final'!#REF!="Media",'Mapa final'!#REF!="Moderado"),CONCATENATE("R5C",'Mapa final'!#REF!),"")</f>
        <v>#REF!</v>
      </c>
      <c r="W30" s="191" t="e">
        <f>IF(AND('Mapa final'!#REF!="Media",'Mapa final'!#REF!="Moderado"),CONCATENATE("R5C",'Mapa final'!#REF!),"")</f>
        <v>#REF!</v>
      </c>
      <c r="X30" s="191" t="e">
        <f>IF(AND('Mapa final'!#REF!="Media",'Mapa final'!#REF!="Moderado"),CONCATENATE("R5C",'Mapa final'!#REF!),"")</f>
        <v>#REF!</v>
      </c>
      <c r="Y30" s="191" t="e">
        <f>IF(AND('Mapa final'!#REF!="Media",'Mapa final'!#REF!="Moderado"),CONCATENATE("R5C",'Mapa final'!#REF!),"")</f>
        <v>#REF!</v>
      </c>
      <c r="Z30" s="191" t="e">
        <f>IF(AND('Mapa final'!#REF!="Media",'Mapa final'!#REF!="Moderado"),CONCATENATE("R5C",'Mapa final'!#REF!),"")</f>
        <v>#REF!</v>
      </c>
      <c r="AA30" s="192" t="e">
        <f>IF(AND('Mapa final'!#REF!="Media",'Mapa final'!#REF!="Moderado"),CONCATENATE("R5C",'Mapa final'!#REF!),"")</f>
        <v>#REF!</v>
      </c>
      <c r="AB30" s="178" t="e">
        <f>IF(AND('Mapa final'!#REF!="Media",'Mapa final'!#REF!="Mayor"),CONCATENATE("R5C",'Mapa final'!#REF!),"")</f>
        <v>#REF!</v>
      </c>
      <c r="AC30" s="179" t="e">
        <f>IF(AND('Mapa final'!#REF!="Media",'Mapa final'!#REF!="Mayor"),CONCATENATE("R5C",'Mapa final'!#REF!),"")</f>
        <v>#REF!</v>
      </c>
      <c r="AD30" s="179" t="e">
        <f>IF(AND('Mapa final'!#REF!="Media",'Mapa final'!#REF!="Mayor"),CONCATENATE("R5C",'Mapa final'!#REF!),"")</f>
        <v>#REF!</v>
      </c>
      <c r="AE30" s="179" t="e">
        <f>IF(AND('Mapa final'!#REF!="Media",'Mapa final'!#REF!="Mayor"),CONCATENATE("R5C",'Mapa final'!#REF!),"")</f>
        <v>#REF!</v>
      </c>
      <c r="AF30" s="179" t="e">
        <f>IF(AND('Mapa final'!#REF!="Media",'Mapa final'!#REF!="Mayor"),CONCATENATE("R5C",'Mapa final'!#REF!),"")</f>
        <v>#REF!</v>
      </c>
      <c r="AG30" s="180" t="e">
        <f>IF(AND('Mapa final'!#REF!="Media",'Mapa final'!#REF!="Mayor"),CONCATENATE("R5C",'Mapa final'!#REF!),"")</f>
        <v>#REF!</v>
      </c>
      <c r="AH30" s="181" t="e">
        <f>IF(AND('Mapa final'!#REF!="Media",'Mapa final'!#REF!="Catastrófico"),CONCATENATE("R5C",'Mapa final'!#REF!),"")</f>
        <v>#REF!</v>
      </c>
      <c r="AI30" s="182" t="e">
        <f>IF(AND('Mapa final'!#REF!="Media",'Mapa final'!#REF!="Catastrófico"),CONCATENATE("R5C",'Mapa final'!#REF!),"")</f>
        <v>#REF!</v>
      </c>
      <c r="AJ30" s="182" t="e">
        <f>IF(AND('Mapa final'!#REF!="Media",'Mapa final'!#REF!="Catastrófico"),CONCATENATE("R5C",'Mapa final'!#REF!),"")</f>
        <v>#REF!</v>
      </c>
      <c r="AK30" s="182" t="e">
        <f>IF(AND('Mapa final'!#REF!="Media",'Mapa final'!#REF!="Catastrófico"),CONCATENATE("R5C",'Mapa final'!#REF!),"")</f>
        <v>#REF!</v>
      </c>
      <c r="AL30" s="182" t="e">
        <f>IF(AND('Mapa final'!#REF!="Media",'Mapa final'!#REF!="Catastrófico"),CONCATENATE("R5C",'Mapa final'!#REF!),"")</f>
        <v>#REF!</v>
      </c>
      <c r="AM30" s="183" t="e">
        <f>IF(AND('Mapa final'!#REF!="Media",'Mapa final'!#REF!="Catastrófico"),CONCATENATE("R5C",'Mapa final'!#REF!),"")</f>
        <v>#REF!</v>
      </c>
      <c r="AN30" s="2"/>
      <c r="AO30" s="413"/>
      <c r="AP30" s="266"/>
      <c r="AQ30" s="266"/>
      <c r="AR30" s="266"/>
      <c r="AS30" s="266"/>
      <c r="AT30" s="414"/>
      <c r="AU30" s="2"/>
      <c r="AV30" s="2"/>
      <c r="AW30" s="2"/>
      <c r="AX30" s="2"/>
      <c r="AY30" s="2"/>
      <c r="AZ30" s="2"/>
      <c r="BA30" s="2"/>
      <c r="BB30" s="2"/>
      <c r="BC30" s="2"/>
      <c r="BD30" s="2"/>
      <c r="BE30" s="2"/>
      <c r="BF30" s="2"/>
      <c r="BG30" s="2"/>
      <c r="BH30" s="2"/>
      <c r="BI30" s="2"/>
    </row>
    <row r="31" spans="1:61" ht="15.75" customHeight="1" x14ac:dyDescent="0.35">
      <c r="A31" s="2"/>
      <c r="B31" s="405"/>
      <c r="C31" s="266"/>
      <c r="D31" s="267"/>
      <c r="E31" s="278"/>
      <c r="F31" s="266"/>
      <c r="G31" s="266"/>
      <c r="H31" s="266"/>
      <c r="I31" s="267"/>
      <c r="J31" s="190" t="e">
        <f>IF(AND('Mapa final'!#REF!="Media",'Mapa final'!#REF!="Leve"),CONCATENATE("R6C",'Mapa final'!#REF!),"")</f>
        <v>#REF!</v>
      </c>
      <c r="K31" s="191" t="e">
        <f>IF(AND('Mapa final'!#REF!="Media",'Mapa final'!#REF!="Leve"),CONCATENATE("R6C",'Mapa final'!#REF!),"")</f>
        <v>#REF!</v>
      </c>
      <c r="L31" s="191" t="e">
        <f>IF(AND('Mapa final'!#REF!="Media",'Mapa final'!#REF!="Leve"),CONCATENATE("R6C",'Mapa final'!#REF!),"")</f>
        <v>#REF!</v>
      </c>
      <c r="M31" s="191" t="e">
        <f>IF(AND('Mapa final'!#REF!="Media",'Mapa final'!#REF!="Leve"),CONCATENATE("R6C",'Mapa final'!#REF!),"")</f>
        <v>#REF!</v>
      </c>
      <c r="N31" s="191" t="e">
        <f>IF(AND('Mapa final'!#REF!="Media",'Mapa final'!#REF!="Leve"),CONCATENATE("R6C",'Mapa final'!#REF!),"")</f>
        <v>#REF!</v>
      </c>
      <c r="O31" s="192" t="e">
        <f>IF(AND('Mapa final'!#REF!="Media",'Mapa final'!#REF!="Leve"),CONCATENATE("R6C",'Mapa final'!#REF!),"")</f>
        <v>#REF!</v>
      </c>
      <c r="P31" s="190" t="e">
        <f>IF(AND('Mapa final'!#REF!="Media",'Mapa final'!#REF!="Menor"),CONCATENATE("R6C",'Mapa final'!#REF!),"")</f>
        <v>#REF!</v>
      </c>
      <c r="Q31" s="191" t="e">
        <f>IF(AND('Mapa final'!#REF!="Media",'Mapa final'!#REF!="Menor"),CONCATENATE("R6C",'Mapa final'!#REF!),"")</f>
        <v>#REF!</v>
      </c>
      <c r="R31" s="191" t="e">
        <f>IF(AND('Mapa final'!#REF!="Media",'Mapa final'!#REF!="Menor"),CONCATENATE("R6C",'Mapa final'!#REF!),"")</f>
        <v>#REF!</v>
      </c>
      <c r="S31" s="191" t="e">
        <f>IF(AND('Mapa final'!#REF!="Media",'Mapa final'!#REF!="Menor"),CONCATENATE("R6C",'Mapa final'!#REF!),"")</f>
        <v>#REF!</v>
      </c>
      <c r="T31" s="191" t="e">
        <f>IF(AND('Mapa final'!#REF!="Media",'Mapa final'!#REF!="Menor"),CONCATENATE("R6C",'Mapa final'!#REF!),"")</f>
        <v>#REF!</v>
      </c>
      <c r="U31" s="192" t="e">
        <f>IF(AND('Mapa final'!#REF!="Media",'Mapa final'!#REF!="Menor"),CONCATENATE("R6C",'Mapa final'!#REF!),"")</f>
        <v>#REF!</v>
      </c>
      <c r="V31" s="190" t="e">
        <f>IF(AND('Mapa final'!#REF!="Media",'Mapa final'!#REF!="Moderado"),CONCATENATE("R6C",'Mapa final'!#REF!),"")</f>
        <v>#REF!</v>
      </c>
      <c r="W31" s="191" t="e">
        <f>IF(AND('Mapa final'!#REF!="Media",'Mapa final'!#REF!="Moderado"),CONCATENATE("R6C",'Mapa final'!#REF!),"")</f>
        <v>#REF!</v>
      </c>
      <c r="X31" s="191" t="e">
        <f>IF(AND('Mapa final'!#REF!="Media",'Mapa final'!#REF!="Moderado"),CONCATENATE("R6C",'Mapa final'!#REF!),"")</f>
        <v>#REF!</v>
      </c>
      <c r="Y31" s="191" t="e">
        <f>IF(AND('Mapa final'!#REF!="Media",'Mapa final'!#REF!="Moderado"),CONCATENATE("R6C",'Mapa final'!#REF!),"")</f>
        <v>#REF!</v>
      </c>
      <c r="Z31" s="191" t="e">
        <f>IF(AND('Mapa final'!#REF!="Media",'Mapa final'!#REF!="Moderado"),CONCATENATE("R6C",'Mapa final'!#REF!),"")</f>
        <v>#REF!</v>
      </c>
      <c r="AA31" s="192" t="e">
        <f>IF(AND('Mapa final'!#REF!="Media",'Mapa final'!#REF!="Moderado"),CONCATENATE("R6C",'Mapa final'!#REF!),"")</f>
        <v>#REF!</v>
      </c>
      <c r="AB31" s="178" t="e">
        <f>IF(AND('Mapa final'!#REF!="Media",'Mapa final'!#REF!="Mayor"),CONCATENATE("R6C",'Mapa final'!#REF!),"")</f>
        <v>#REF!</v>
      </c>
      <c r="AC31" s="179" t="e">
        <f>IF(AND('Mapa final'!#REF!="Media",'Mapa final'!#REF!="Mayor"),CONCATENATE("R6C",'Mapa final'!#REF!),"")</f>
        <v>#REF!</v>
      </c>
      <c r="AD31" s="179" t="e">
        <f>IF(AND('Mapa final'!#REF!="Media",'Mapa final'!#REF!="Mayor"),CONCATENATE("R6C",'Mapa final'!#REF!),"")</f>
        <v>#REF!</v>
      </c>
      <c r="AE31" s="179" t="e">
        <f>IF(AND('Mapa final'!#REF!="Media",'Mapa final'!#REF!="Mayor"),CONCATENATE("R6C",'Mapa final'!#REF!),"")</f>
        <v>#REF!</v>
      </c>
      <c r="AF31" s="179" t="e">
        <f>IF(AND('Mapa final'!#REF!="Media",'Mapa final'!#REF!="Mayor"),CONCATENATE("R6C",'Mapa final'!#REF!),"")</f>
        <v>#REF!</v>
      </c>
      <c r="AG31" s="180" t="e">
        <f>IF(AND('Mapa final'!#REF!="Media",'Mapa final'!#REF!="Mayor"),CONCATENATE("R6C",'Mapa final'!#REF!),"")</f>
        <v>#REF!</v>
      </c>
      <c r="AH31" s="181" t="e">
        <f>IF(AND('Mapa final'!#REF!="Media",'Mapa final'!#REF!="Catastrófico"),CONCATENATE("R6C",'Mapa final'!#REF!),"")</f>
        <v>#REF!</v>
      </c>
      <c r="AI31" s="182" t="e">
        <f>IF(AND('Mapa final'!#REF!="Media",'Mapa final'!#REF!="Catastrófico"),CONCATENATE("R6C",'Mapa final'!#REF!),"")</f>
        <v>#REF!</v>
      </c>
      <c r="AJ31" s="182" t="e">
        <f>IF(AND('Mapa final'!#REF!="Media",'Mapa final'!#REF!="Catastrófico"),CONCATENATE("R6C",'Mapa final'!#REF!),"")</f>
        <v>#REF!</v>
      </c>
      <c r="AK31" s="182" t="e">
        <f>IF(AND('Mapa final'!#REF!="Media",'Mapa final'!#REF!="Catastrófico"),CONCATENATE("R6C",'Mapa final'!#REF!),"")</f>
        <v>#REF!</v>
      </c>
      <c r="AL31" s="182" t="e">
        <f>IF(AND('Mapa final'!#REF!="Media",'Mapa final'!#REF!="Catastrófico"),CONCATENATE("R6C",'Mapa final'!#REF!),"")</f>
        <v>#REF!</v>
      </c>
      <c r="AM31" s="183" t="e">
        <f>IF(AND('Mapa final'!#REF!="Media",'Mapa final'!#REF!="Catastrófico"),CONCATENATE("R6C",'Mapa final'!#REF!),"")</f>
        <v>#REF!</v>
      </c>
      <c r="AN31" s="2"/>
      <c r="AO31" s="413"/>
      <c r="AP31" s="266"/>
      <c r="AQ31" s="266"/>
      <c r="AR31" s="266"/>
      <c r="AS31" s="266"/>
      <c r="AT31" s="414"/>
      <c r="AU31" s="2"/>
      <c r="AV31" s="2"/>
      <c r="AW31" s="2"/>
      <c r="AX31" s="2"/>
      <c r="AY31" s="2"/>
      <c r="AZ31" s="2"/>
      <c r="BA31" s="2"/>
      <c r="BB31" s="2"/>
      <c r="BC31" s="2"/>
      <c r="BD31" s="2"/>
      <c r="BE31" s="2"/>
      <c r="BF31" s="2"/>
      <c r="BG31" s="2"/>
      <c r="BH31" s="2"/>
      <c r="BI31" s="2"/>
    </row>
    <row r="32" spans="1:61" ht="15.75" customHeight="1" x14ac:dyDescent="0.35">
      <c r="A32" s="2"/>
      <c r="B32" s="405"/>
      <c r="C32" s="266"/>
      <c r="D32" s="267"/>
      <c r="E32" s="278"/>
      <c r="F32" s="266"/>
      <c r="G32" s="266"/>
      <c r="H32" s="266"/>
      <c r="I32" s="267"/>
      <c r="J32" s="190" t="e">
        <f>IF(AND('Mapa final'!#REF!="Media",'Mapa final'!#REF!="Leve"),CONCATENATE("R7C",'Mapa final'!#REF!),"")</f>
        <v>#REF!</v>
      </c>
      <c r="K32" s="191" t="e">
        <f>IF(AND('Mapa final'!#REF!="Media",'Mapa final'!#REF!="Leve"),CONCATENATE("R7C",'Mapa final'!#REF!),"")</f>
        <v>#REF!</v>
      </c>
      <c r="L32" s="191" t="e">
        <f>IF(AND('Mapa final'!#REF!="Media",'Mapa final'!#REF!="Leve"),CONCATENATE("R7C",'Mapa final'!#REF!),"")</f>
        <v>#REF!</v>
      </c>
      <c r="M32" s="191" t="e">
        <f>IF(AND('Mapa final'!#REF!="Media",'Mapa final'!#REF!="Leve"),CONCATENATE("R7C",'Mapa final'!#REF!),"")</f>
        <v>#REF!</v>
      </c>
      <c r="N32" s="191" t="e">
        <f>IF(AND('Mapa final'!#REF!="Media",'Mapa final'!#REF!="Leve"),CONCATENATE("R7C",'Mapa final'!#REF!),"")</f>
        <v>#REF!</v>
      </c>
      <c r="O32" s="192" t="e">
        <f>IF(AND('Mapa final'!#REF!="Media",'Mapa final'!#REF!="Leve"),CONCATENATE("R7C",'Mapa final'!#REF!),"")</f>
        <v>#REF!</v>
      </c>
      <c r="P32" s="190" t="e">
        <f>IF(AND('Mapa final'!#REF!="Media",'Mapa final'!#REF!="Menor"),CONCATENATE("R7C",'Mapa final'!#REF!),"")</f>
        <v>#REF!</v>
      </c>
      <c r="Q32" s="191" t="e">
        <f>IF(AND('Mapa final'!#REF!="Media",'Mapa final'!#REF!="Menor"),CONCATENATE("R7C",'Mapa final'!#REF!),"")</f>
        <v>#REF!</v>
      </c>
      <c r="R32" s="191" t="e">
        <f>IF(AND('Mapa final'!#REF!="Media",'Mapa final'!#REF!="Menor"),CONCATENATE("R7C",'Mapa final'!#REF!),"")</f>
        <v>#REF!</v>
      </c>
      <c r="S32" s="191" t="e">
        <f>IF(AND('Mapa final'!#REF!="Media",'Mapa final'!#REF!="Menor"),CONCATENATE("R7C",'Mapa final'!#REF!),"")</f>
        <v>#REF!</v>
      </c>
      <c r="T32" s="191" t="e">
        <f>IF(AND('Mapa final'!#REF!="Media",'Mapa final'!#REF!="Menor"),CONCATENATE("R7C",'Mapa final'!#REF!),"")</f>
        <v>#REF!</v>
      </c>
      <c r="U32" s="192" t="e">
        <f>IF(AND('Mapa final'!#REF!="Media",'Mapa final'!#REF!="Menor"),CONCATENATE("R7C",'Mapa final'!#REF!),"")</f>
        <v>#REF!</v>
      </c>
      <c r="V32" s="190" t="e">
        <f>IF(AND('Mapa final'!#REF!="Media",'Mapa final'!#REF!="Moderado"),CONCATENATE("R7C",'Mapa final'!#REF!),"")</f>
        <v>#REF!</v>
      </c>
      <c r="W32" s="191" t="e">
        <f>IF(AND('Mapa final'!#REF!="Media",'Mapa final'!#REF!="Moderado"),CONCATENATE("R7C",'Mapa final'!#REF!),"")</f>
        <v>#REF!</v>
      </c>
      <c r="X32" s="191" t="e">
        <f>IF(AND('Mapa final'!#REF!="Media",'Mapa final'!#REF!="Moderado"),CONCATENATE("R7C",'Mapa final'!#REF!),"")</f>
        <v>#REF!</v>
      </c>
      <c r="Y32" s="191" t="e">
        <f>IF(AND('Mapa final'!#REF!="Media",'Mapa final'!#REF!="Moderado"),CONCATENATE("R7C",'Mapa final'!#REF!),"")</f>
        <v>#REF!</v>
      </c>
      <c r="Z32" s="191" t="e">
        <f>IF(AND('Mapa final'!#REF!="Media",'Mapa final'!#REF!="Moderado"),CONCATENATE("R7C",'Mapa final'!#REF!),"")</f>
        <v>#REF!</v>
      </c>
      <c r="AA32" s="192" t="e">
        <f>IF(AND('Mapa final'!#REF!="Media",'Mapa final'!#REF!="Moderado"),CONCATENATE("R7C",'Mapa final'!#REF!),"")</f>
        <v>#REF!</v>
      </c>
      <c r="AB32" s="178" t="e">
        <f>IF(AND('Mapa final'!#REF!="Media",'Mapa final'!#REF!="Mayor"),CONCATENATE("R7C",'Mapa final'!#REF!),"")</f>
        <v>#REF!</v>
      </c>
      <c r="AC32" s="179" t="e">
        <f>IF(AND('Mapa final'!#REF!="Media",'Mapa final'!#REF!="Mayor"),CONCATENATE("R7C",'Mapa final'!#REF!),"")</f>
        <v>#REF!</v>
      </c>
      <c r="AD32" s="179" t="e">
        <f>IF(AND('Mapa final'!#REF!="Media",'Mapa final'!#REF!="Mayor"),CONCATENATE("R7C",'Mapa final'!#REF!),"")</f>
        <v>#REF!</v>
      </c>
      <c r="AE32" s="179" t="e">
        <f>IF(AND('Mapa final'!#REF!="Media",'Mapa final'!#REF!="Mayor"),CONCATENATE("R7C",'Mapa final'!#REF!),"")</f>
        <v>#REF!</v>
      </c>
      <c r="AF32" s="179" t="e">
        <f>IF(AND('Mapa final'!#REF!="Media",'Mapa final'!#REF!="Mayor"),CONCATENATE("R7C",'Mapa final'!#REF!),"")</f>
        <v>#REF!</v>
      </c>
      <c r="AG32" s="180" t="e">
        <f>IF(AND('Mapa final'!#REF!="Media",'Mapa final'!#REF!="Mayor"),CONCATENATE("R7C",'Mapa final'!#REF!),"")</f>
        <v>#REF!</v>
      </c>
      <c r="AH32" s="181" t="e">
        <f>IF(AND('Mapa final'!#REF!="Media",'Mapa final'!#REF!="Catastrófico"),CONCATENATE("R7C",'Mapa final'!#REF!),"")</f>
        <v>#REF!</v>
      </c>
      <c r="AI32" s="182" t="e">
        <f>IF(AND('Mapa final'!#REF!="Media",'Mapa final'!#REF!="Catastrófico"),CONCATENATE("R7C",'Mapa final'!#REF!),"")</f>
        <v>#REF!</v>
      </c>
      <c r="AJ32" s="182" t="e">
        <f>IF(AND('Mapa final'!#REF!="Media",'Mapa final'!#REF!="Catastrófico"),CONCATENATE("R7C",'Mapa final'!#REF!),"")</f>
        <v>#REF!</v>
      </c>
      <c r="AK32" s="182" t="e">
        <f>IF(AND('Mapa final'!#REF!="Media",'Mapa final'!#REF!="Catastrófico"),CONCATENATE("R7C",'Mapa final'!#REF!),"")</f>
        <v>#REF!</v>
      </c>
      <c r="AL32" s="182" t="e">
        <f>IF(AND('Mapa final'!#REF!="Media",'Mapa final'!#REF!="Catastrófico"),CONCATENATE("R7C",'Mapa final'!#REF!),"")</f>
        <v>#REF!</v>
      </c>
      <c r="AM32" s="183" t="e">
        <f>IF(AND('Mapa final'!#REF!="Media",'Mapa final'!#REF!="Catastrófico"),CONCATENATE("R7C",'Mapa final'!#REF!),"")</f>
        <v>#REF!</v>
      </c>
      <c r="AN32" s="2"/>
      <c r="AO32" s="413"/>
      <c r="AP32" s="266"/>
      <c r="AQ32" s="266"/>
      <c r="AR32" s="266"/>
      <c r="AS32" s="266"/>
      <c r="AT32" s="414"/>
      <c r="AU32" s="2"/>
      <c r="AV32" s="2"/>
      <c r="AW32" s="2"/>
      <c r="AX32" s="2"/>
      <c r="AY32" s="2"/>
      <c r="AZ32" s="2"/>
      <c r="BA32" s="2"/>
      <c r="BB32" s="2"/>
      <c r="BC32" s="2"/>
      <c r="BD32" s="2"/>
      <c r="BE32" s="2"/>
      <c r="BF32" s="2"/>
      <c r="BG32" s="2"/>
      <c r="BH32" s="2"/>
      <c r="BI32" s="2"/>
    </row>
    <row r="33" spans="1:61" ht="15.75" customHeight="1" x14ac:dyDescent="0.35">
      <c r="A33" s="2"/>
      <c r="B33" s="405"/>
      <c r="C33" s="266"/>
      <c r="D33" s="267"/>
      <c r="E33" s="278"/>
      <c r="F33" s="266"/>
      <c r="G33" s="266"/>
      <c r="H33" s="266"/>
      <c r="I33" s="267"/>
      <c r="J33" s="190" t="e">
        <f>IF(AND('Mapa final'!#REF!="Media",'Mapa final'!#REF!="Leve"),CONCATENATE("R8C",'Mapa final'!#REF!),"")</f>
        <v>#REF!</v>
      </c>
      <c r="K33" s="191" t="e">
        <f>IF(AND('Mapa final'!#REF!="Media",'Mapa final'!#REF!="Leve"),CONCATENATE("R8C",'Mapa final'!#REF!),"")</f>
        <v>#REF!</v>
      </c>
      <c r="L33" s="191" t="e">
        <f>IF(AND('Mapa final'!#REF!="Media",'Mapa final'!#REF!="Leve"),CONCATENATE("R8C",'Mapa final'!#REF!),"")</f>
        <v>#REF!</v>
      </c>
      <c r="M33" s="191" t="e">
        <f>IF(AND('Mapa final'!#REF!="Media",'Mapa final'!#REF!="Leve"),CONCATENATE("R8C",'Mapa final'!#REF!),"")</f>
        <v>#REF!</v>
      </c>
      <c r="N33" s="191" t="e">
        <f>IF(AND('Mapa final'!#REF!="Media",'Mapa final'!#REF!="Leve"),CONCATENATE("R8C",'Mapa final'!#REF!),"")</f>
        <v>#REF!</v>
      </c>
      <c r="O33" s="192" t="e">
        <f>IF(AND('Mapa final'!#REF!="Media",'Mapa final'!#REF!="Leve"),CONCATENATE("R8C",'Mapa final'!#REF!),"")</f>
        <v>#REF!</v>
      </c>
      <c r="P33" s="190" t="e">
        <f>IF(AND('Mapa final'!#REF!="Media",'Mapa final'!#REF!="Menor"),CONCATENATE("R8C",'Mapa final'!#REF!),"")</f>
        <v>#REF!</v>
      </c>
      <c r="Q33" s="191" t="e">
        <f>IF(AND('Mapa final'!#REF!="Media",'Mapa final'!#REF!="Menor"),CONCATENATE("R8C",'Mapa final'!#REF!),"")</f>
        <v>#REF!</v>
      </c>
      <c r="R33" s="191" t="e">
        <f>IF(AND('Mapa final'!#REF!="Media",'Mapa final'!#REF!="Menor"),CONCATENATE("R8C",'Mapa final'!#REF!),"")</f>
        <v>#REF!</v>
      </c>
      <c r="S33" s="191" t="e">
        <f>IF(AND('Mapa final'!#REF!="Media",'Mapa final'!#REF!="Menor"),CONCATENATE("R8C",'Mapa final'!#REF!),"")</f>
        <v>#REF!</v>
      </c>
      <c r="T33" s="191" t="e">
        <f>IF(AND('Mapa final'!#REF!="Media",'Mapa final'!#REF!="Menor"),CONCATENATE("R8C",'Mapa final'!#REF!),"")</f>
        <v>#REF!</v>
      </c>
      <c r="U33" s="192" t="e">
        <f>IF(AND('Mapa final'!#REF!="Media",'Mapa final'!#REF!="Menor"),CONCATENATE("R8C",'Mapa final'!#REF!),"")</f>
        <v>#REF!</v>
      </c>
      <c r="V33" s="190" t="e">
        <f>IF(AND('Mapa final'!#REF!="Media",'Mapa final'!#REF!="Moderado"),CONCATENATE("R8C",'Mapa final'!#REF!),"")</f>
        <v>#REF!</v>
      </c>
      <c r="W33" s="191" t="e">
        <f>IF(AND('Mapa final'!#REF!="Media",'Mapa final'!#REF!="Moderado"),CONCATENATE("R8C",'Mapa final'!#REF!),"")</f>
        <v>#REF!</v>
      </c>
      <c r="X33" s="191" t="e">
        <f>IF(AND('Mapa final'!#REF!="Media",'Mapa final'!#REF!="Moderado"),CONCATENATE("R8C",'Mapa final'!#REF!),"")</f>
        <v>#REF!</v>
      </c>
      <c r="Y33" s="191" t="e">
        <f>IF(AND('Mapa final'!#REF!="Media",'Mapa final'!#REF!="Moderado"),CONCATENATE("R8C",'Mapa final'!#REF!),"")</f>
        <v>#REF!</v>
      </c>
      <c r="Z33" s="191" t="e">
        <f>IF(AND('Mapa final'!#REF!="Media",'Mapa final'!#REF!="Moderado"),CONCATENATE("R8C",'Mapa final'!#REF!),"")</f>
        <v>#REF!</v>
      </c>
      <c r="AA33" s="192" t="e">
        <f>IF(AND('Mapa final'!#REF!="Media",'Mapa final'!#REF!="Moderado"),CONCATENATE("R8C",'Mapa final'!#REF!),"")</f>
        <v>#REF!</v>
      </c>
      <c r="AB33" s="178" t="e">
        <f>IF(AND('Mapa final'!#REF!="Media",'Mapa final'!#REF!="Mayor"),CONCATENATE("R8C",'Mapa final'!#REF!),"")</f>
        <v>#REF!</v>
      </c>
      <c r="AC33" s="179" t="e">
        <f>IF(AND('Mapa final'!#REF!="Media",'Mapa final'!#REF!="Mayor"),CONCATENATE("R8C",'Mapa final'!#REF!),"")</f>
        <v>#REF!</v>
      </c>
      <c r="AD33" s="179" t="e">
        <f>IF(AND('Mapa final'!#REF!="Media",'Mapa final'!#REF!="Mayor"),CONCATENATE("R8C",'Mapa final'!#REF!),"")</f>
        <v>#REF!</v>
      </c>
      <c r="AE33" s="179" t="e">
        <f>IF(AND('Mapa final'!#REF!="Media",'Mapa final'!#REF!="Mayor"),CONCATENATE("R8C",'Mapa final'!#REF!),"")</f>
        <v>#REF!</v>
      </c>
      <c r="AF33" s="179" t="e">
        <f>IF(AND('Mapa final'!#REF!="Media",'Mapa final'!#REF!="Mayor"),CONCATENATE("R8C",'Mapa final'!#REF!),"")</f>
        <v>#REF!</v>
      </c>
      <c r="AG33" s="180" t="e">
        <f>IF(AND('Mapa final'!#REF!="Media",'Mapa final'!#REF!="Mayor"),CONCATENATE("R8C",'Mapa final'!#REF!),"")</f>
        <v>#REF!</v>
      </c>
      <c r="AH33" s="181" t="e">
        <f>IF(AND('Mapa final'!#REF!="Media",'Mapa final'!#REF!="Catastrófico"),CONCATENATE("R8C",'Mapa final'!#REF!),"")</f>
        <v>#REF!</v>
      </c>
      <c r="AI33" s="182" t="e">
        <f>IF(AND('Mapa final'!#REF!="Media",'Mapa final'!#REF!="Catastrófico"),CONCATENATE("R8C",'Mapa final'!#REF!),"")</f>
        <v>#REF!</v>
      </c>
      <c r="AJ33" s="182" t="e">
        <f>IF(AND('Mapa final'!#REF!="Media",'Mapa final'!#REF!="Catastrófico"),CONCATENATE("R8C",'Mapa final'!#REF!),"")</f>
        <v>#REF!</v>
      </c>
      <c r="AK33" s="182" t="e">
        <f>IF(AND('Mapa final'!#REF!="Media",'Mapa final'!#REF!="Catastrófico"),CONCATENATE("R8C",'Mapa final'!#REF!),"")</f>
        <v>#REF!</v>
      </c>
      <c r="AL33" s="182" t="e">
        <f>IF(AND('Mapa final'!#REF!="Media",'Mapa final'!#REF!="Catastrófico"),CONCATENATE("R8C",'Mapa final'!#REF!),"")</f>
        <v>#REF!</v>
      </c>
      <c r="AM33" s="183" t="e">
        <f>IF(AND('Mapa final'!#REF!="Media",'Mapa final'!#REF!="Catastrófico"),CONCATENATE("R8C",'Mapa final'!#REF!),"")</f>
        <v>#REF!</v>
      </c>
      <c r="AN33" s="2"/>
      <c r="AO33" s="413"/>
      <c r="AP33" s="266"/>
      <c r="AQ33" s="266"/>
      <c r="AR33" s="266"/>
      <c r="AS33" s="266"/>
      <c r="AT33" s="414"/>
      <c r="AU33" s="2"/>
      <c r="AV33" s="2"/>
      <c r="AW33" s="2"/>
      <c r="AX33" s="2"/>
      <c r="AY33" s="2"/>
      <c r="AZ33" s="2"/>
      <c r="BA33" s="2"/>
      <c r="BB33" s="2"/>
      <c r="BC33" s="2"/>
      <c r="BD33" s="2"/>
      <c r="BE33" s="2"/>
      <c r="BF33" s="2"/>
      <c r="BG33" s="2"/>
      <c r="BH33" s="2"/>
      <c r="BI33" s="2"/>
    </row>
    <row r="34" spans="1:61" ht="15.75" customHeight="1" x14ac:dyDescent="0.35">
      <c r="A34" s="2"/>
      <c r="B34" s="405"/>
      <c r="C34" s="266"/>
      <c r="D34" s="267"/>
      <c r="E34" s="278"/>
      <c r="F34" s="266"/>
      <c r="G34" s="266"/>
      <c r="H34" s="266"/>
      <c r="I34" s="267"/>
      <c r="J34" s="190" t="e">
        <f>IF(AND('Mapa final'!#REF!="Media",'Mapa final'!#REF!="Leve"),CONCATENATE("R9C",'Mapa final'!#REF!),"")</f>
        <v>#REF!</v>
      </c>
      <c r="K34" s="191" t="e">
        <f>IF(AND('Mapa final'!#REF!="Media",'Mapa final'!#REF!="Leve"),CONCATENATE("R9C",'Mapa final'!#REF!),"")</f>
        <v>#REF!</v>
      </c>
      <c r="L34" s="191" t="e">
        <f>IF(AND('Mapa final'!#REF!="Media",'Mapa final'!#REF!="Leve"),CONCATENATE("R9C",'Mapa final'!#REF!),"")</f>
        <v>#REF!</v>
      </c>
      <c r="M34" s="191" t="e">
        <f>IF(AND('Mapa final'!#REF!="Media",'Mapa final'!#REF!="Leve"),CONCATENATE("R9C",'Mapa final'!#REF!),"")</f>
        <v>#REF!</v>
      </c>
      <c r="N34" s="191" t="e">
        <f>IF(AND('Mapa final'!#REF!="Media",'Mapa final'!#REF!="Leve"),CONCATENATE("R9C",'Mapa final'!#REF!),"")</f>
        <v>#REF!</v>
      </c>
      <c r="O34" s="192" t="e">
        <f>IF(AND('Mapa final'!#REF!="Media",'Mapa final'!#REF!="Leve"),CONCATENATE("R9C",'Mapa final'!#REF!),"")</f>
        <v>#REF!</v>
      </c>
      <c r="P34" s="190" t="e">
        <f>IF(AND('Mapa final'!#REF!="Media",'Mapa final'!#REF!="Menor"),CONCATENATE("R9C",'Mapa final'!#REF!),"")</f>
        <v>#REF!</v>
      </c>
      <c r="Q34" s="191" t="e">
        <f>IF(AND('Mapa final'!#REF!="Media",'Mapa final'!#REF!="Menor"),CONCATENATE("R9C",'Mapa final'!#REF!),"")</f>
        <v>#REF!</v>
      </c>
      <c r="R34" s="191" t="e">
        <f>IF(AND('Mapa final'!#REF!="Media",'Mapa final'!#REF!="Menor"),CONCATENATE("R9C",'Mapa final'!#REF!),"")</f>
        <v>#REF!</v>
      </c>
      <c r="S34" s="191" t="e">
        <f>IF(AND('Mapa final'!#REF!="Media",'Mapa final'!#REF!="Menor"),CONCATENATE("R9C",'Mapa final'!#REF!),"")</f>
        <v>#REF!</v>
      </c>
      <c r="T34" s="191" t="e">
        <f>IF(AND('Mapa final'!#REF!="Media",'Mapa final'!#REF!="Menor"),CONCATENATE("R9C",'Mapa final'!#REF!),"")</f>
        <v>#REF!</v>
      </c>
      <c r="U34" s="192" t="e">
        <f>IF(AND('Mapa final'!#REF!="Media",'Mapa final'!#REF!="Menor"),CONCATENATE("R9C",'Mapa final'!#REF!),"")</f>
        <v>#REF!</v>
      </c>
      <c r="V34" s="190" t="e">
        <f>IF(AND('Mapa final'!#REF!="Media",'Mapa final'!#REF!="Moderado"),CONCATENATE("R9C",'Mapa final'!#REF!),"")</f>
        <v>#REF!</v>
      </c>
      <c r="W34" s="191" t="e">
        <f>IF(AND('Mapa final'!#REF!="Media",'Mapa final'!#REF!="Moderado"),CONCATENATE("R9C",'Mapa final'!#REF!),"")</f>
        <v>#REF!</v>
      </c>
      <c r="X34" s="191" t="e">
        <f>IF(AND('Mapa final'!#REF!="Media",'Mapa final'!#REF!="Moderado"),CONCATENATE("R9C",'Mapa final'!#REF!),"")</f>
        <v>#REF!</v>
      </c>
      <c r="Y34" s="191" t="e">
        <f>IF(AND('Mapa final'!#REF!="Media",'Mapa final'!#REF!="Moderado"),CONCATENATE("R9C",'Mapa final'!#REF!),"")</f>
        <v>#REF!</v>
      </c>
      <c r="Z34" s="191" t="e">
        <f>IF(AND('Mapa final'!#REF!="Media",'Mapa final'!#REF!="Moderado"),CONCATENATE("R9C",'Mapa final'!#REF!),"")</f>
        <v>#REF!</v>
      </c>
      <c r="AA34" s="192" t="e">
        <f>IF(AND('Mapa final'!#REF!="Media",'Mapa final'!#REF!="Moderado"),CONCATENATE("R9C",'Mapa final'!#REF!),"")</f>
        <v>#REF!</v>
      </c>
      <c r="AB34" s="178" t="e">
        <f>IF(AND('Mapa final'!#REF!="Media",'Mapa final'!#REF!="Mayor"),CONCATENATE("R9C",'Mapa final'!#REF!),"")</f>
        <v>#REF!</v>
      </c>
      <c r="AC34" s="179" t="e">
        <f>IF(AND('Mapa final'!#REF!="Media",'Mapa final'!#REF!="Mayor"),CONCATENATE("R9C",'Mapa final'!#REF!),"")</f>
        <v>#REF!</v>
      </c>
      <c r="AD34" s="179" t="e">
        <f>IF(AND('Mapa final'!#REF!="Media",'Mapa final'!#REF!="Mayor"),CONCATENATE("R9C",'Mapa final'!#REF!),"")</f>
        <v>#REF!</v>
      </c>
      <c r="AE34" s="179" t="e">
        <f>IF(AND('Mapa final'!#REF!="Media",'Mapa final'!#REF!="Mayor"),CONCATENATE("R9C",'Mapa final'!#REF!),"")</f>
        <v>#REF!</v>
      </c>
      <c r="AF34" s="179" t="e">
        <f>IF(AND('Mapa final'!#REF!="Media",'Mapa final'!#REF!="Mayor"),CONCATENATE("R9C",'Mapa final'!#REF!),"")</f>
        <v>#REF!</v>
      </c>
      <c r="AG34" s="180" t="e">
        <f>IF(AND('Mapa final'!#REF!="Media",'Mapa final'!#REF!="Mayor"),CONCATENATE("R9C",'Mapa final'!#REF!),"")</f>
        <v>#REF!</v>
      </c>
      <c r="AH34" s="181" t="e">
        <f>IF(AND('Mapa final'!#REF!="Media",'Mapa final'!#REF!="Catastrófico"),CONCATENATE("R9C",'Mapa final'!#REF!),"")</f>
        <v>#REF!</v>
      </c>
      <c r="AI34" s="182" t="e">
        <f>IF(AND('Mapa final'!#REF!="Media",'Mapa final'!#REF!="Catastrófico"),CONCATENATE("R9C",'Mapa final'!#REF!),"")</f>
        <v>#REF!</v>
      </c>
      <c r="AJ34" s="182" t="e">
        <f>IF(AND('Mapa final'!#REF!="Media",'Mapa final'!#REF!="Catastrófico"),CONCATENATE("R9C",'Mapa final'!#REF!),"")</f>
        <v>#REF!</v>
      </c>
      <c r="AK34" s="182" t="e">
        <f>IF(AND('Mapa final'!#REF!="Media",'Mapa final'!#REF!="Catastrófico"),CONCATENATE("R9C",'Mapa final'!#REF!),"")</f>
        <v>#REF!</v>
      </c>
      <c r="AL34" s="182" t="e">
        <f>IF(AND('Mapa final'!#REF!="Media",'Mapa final'!#REF!="Catastrófico"),CONCATENATE("R9C",'Mapa final'!#REF!),"")</f>
        <v>#REF!</v>
      </c>
      <c r="AM34" s="183" t="e">
        <f>IF(AND('Mapa final'!#REF!="Media",'Mapa final'!#REF!="Catastrófico"),CONCATENATE("R9C",'Mapa final'!#REF!),"")</f>
        <v>#REF!</v>
      </c>
      <c r="AN34" s="2"/>
      <c r="AO34" s="413"/>
      <c r="AP34" s="266"/>
      <c r="AQ34" s="266"/>
      <c r="AR34" s="266"/>
      <c r="AS34" s="266"/>
      <c r="AT34" s="414"/>
      <c r="AU34" s="2"/>
      <c r="AV34" s="2"/>
      <c r="AW34" s="2"/>
      <c r="AX34" s="2"/>
      <c r="AY34" s="2"/>
      <c r="AZ34" s="2"/>
      <c r="BA34" s="2"/>
      <c r="BB34" s="2"/>
      <c r="BC34" s="2"/>
      <c r="BD34" s="2"/>
      <c r="BE34" s="2"/>
      <c r="BF34" s="2"/>
      <c r="BG34" s="2"/>
      <c r="BH34" s="2"/>
      <c r="BI34" s="2"/>
    </row>
    <row r="35" spans="1:61" ht="15.75" customHeight="1" x14ac:dyDescent="0.35">
      <c r="A35" s="2"/>
      <c r="B35" s="405"/>
      <c r="C35" s="266"/>
      <c r="D35" s="267"/>
      <c r="E35" s="374"/>
      <c r="F35" s="388"/>
      <c r="G35" s="388"/>
      <c r="H35" s="388"/>
      <c r="I35" s="384"/>
      <c r="J35" s="190" t="e">
        <f>IF(AND('Mapa final'!#REF!="Media",'Mapa final'!#REF!="Leve"),CONCATENATE("R10C",'Mapa final'!#REF!),"")</f>
        <v>#REF!</v>
      </c>
      <c r="K35" s="191" t="e">
        <f>IF(AND('Mapa final'!#REF!="Media",'Mapa final'!#REF!="Leve"),CONCATENATE("R10C",'Mapa final'!#REF!),"")</f>
        <v>#REF!</v>
      </c>
      <c r="L35" s="191" t="e">
        <f>IF(AND('Mapa final'!#REF!="Media",'Mapa final'!#REF!="Leve"),CONCATENATE("R10C",'Mapa final'!#REF!),"")</f>
        <v>#REF!</v>
      </c>
      <c r="M35" s="191" t="e">
        <f>IF(AND('Mapa final'!#REF!="Media",'Mapa final'!#REF!="Leve"),CONCATENATE("R10C",'Mapa final'!#REF!),"")</f>
        <v>#REF!</v>
      </c>
      <c r="N35" s="191" t="e">
        <f>IF(AND('Mapa final'!#REF!="Media",'Mapa final'!#REF!="Leve"),CONCATENATE("R10C",'Mapa final'!#REF!),"")</f>
        <v>#REF!</v>
      </c>
      <c r="O35" s="192" t="e">
        <f>IF(AND('Mapa final'!#REF!="Media",'Mapa final'!#REF!="Leve"),CONCATENATE("R10C",'Mapa final'!#REF!),"")</f>
        <v>#REF!</v>
      </c>
      <c r="P35" s="190" t="e">
        <f>IF(AND('Mapa final'!#REF!="Media",'Mapa final'!#REF!="Menor"),CONCATENATE("R10C",'Mapa final'!#REF!),"")</f>
        <v>#REF!</v>
      </c>
      <c r="Q35" s="191" t="e">
        <f>IF(AND('Mapa final'!#REF!="Media",'Mapa final'!#REF!="Menor"),CONCATENATE("R10C",'Mapa final'!#REF!),"")</f>
        <v>#REF!</v>
      </c>
      <c r="R35" s="191" t="e">
        <f>IF(AND('Mapa final'!#REF!="Media",'Mapa final'!#REF!="Menor"),CONCATENATE("R10C",'Mapa final'!#REF!),"")</f>
        <v>#REF!</v>
      </c>
      <c r="S35" s="191" t="e">
        <f>IF(AND('Mapa final'!#REF!="Media",'Mapa final'!#REF!="Menor"),CONCATENATE("R10C",'Mapa final'!#REF!),"")</f>
        <v>#REF!</v>
      </c>
      <c r="T35" s="191" t="e">
        <f>IF(AND('Mapa final'!#REF!="Media",'Mapa final'!#REF!="Menor"),CONCATENATE("R10C",'Mapa final'!#REF!),"")</f>
        <v>#REF!</v>
      </c>
      <c r="U35" s="192" t="e">
        <f>IF(AND('Mapa final'!#REF!="Media",'Mapa final'!#REF!="Menor"),CONCATENATE("R10C",'Mapa final'!#REF!),"")</f>
        <v>#REF!</v>
      </c>
      <c r="V35" s="190" t="e">
        <f>IF(AND('Mapa final'!#REF!="Media",'Mapa final'!#REF!="Moderado"),CONCATENATE("R10C",'Mapa final'!#REF!),"")</f>
        <v>#REF!</v>
      </c>
      <c r="W35" s="191" t="e">
        <f>IF(AND('Mapa final'!#REF!="Media",'Mapa final'!#REF!="Moderado"),CONCATENATE("R10C",'Mapa final'!#REF!),"")</f>
        <v>#REF!</v>
      </c>
      <c r="X35" s="191" t="e">
        <f>IF(AND('Mapa final'!#REF!="Media",'Mapa final'!#REF!="Moderado"),CONCATENATE("R10C",'Mapa final'!#REF!),"")</f>
        <v>#REF!</v>
      </c>
      <c r="Y35" s="191" t="e">
        <f>IF(AND('Mapa final'!#REF!="Media",'Mapa final'!#REF!="Moderado"),CONCATENATE("R10C",'Mapa final'!#REF!),"")</f>
        <v>#REF!</v>
      </c>
      <c r="Z35" s="191" t="e">
        <f>IF(AND('Mapa final'!#REF!="Media",'Mapa final'!#REF!="Moderado"),CONCATENATE("R10C",'Mapa final'!#REF!),"")</f>
        <v>#REF!</v>
      </c>
      <c r="AA35" s="192" t="e">
        <f>IF(AND('Mapa final'!#REF!="Media",'Mapa final'!#REF!="Moderado"),CONCATENATE("R10C",'Mapa final'!#REF!),"")</f>
        <v>#REF!</v>
      </c>
      <c r="AB35" s="184" t="e">
        <f>IF(AND('Mapa final'!#REF!="Media",'Mapa final'!#REF!="Mayor"),CONCATENATE("R10C",'Mapa final'!#REF!),"")</f>
        <v>#REF!</v>
      </c>
      <c r="AC35" s="185" t="e">
        <f>IF(AND('Mapa final'!#REF!="Media",'Mapa final'!#REF!="Mayor"),CONCATENATE("R10C",'Mapa final'!#REF!),"")</f>
        <v>#REF!</v>
      </c>
      <c r="AD35" s="185" t="e">
        <f>IF(AND('Mapa final'!#REF!="Media",'Mapa final'!#REF!="Mayor"),CONCATENATE("R10C",'Mapa final'!#REF!),"")</f>
        <v>#REF!</v>
      </c>
      <c r="AE35" s="185" t="e">
        <f>IF(AND('Mapa final'!#REF!="Media",'Mapa final'!#REF!="Mayor"),CONCATENATE("R10C",'Mapa final'!#REF!),"")</f>
        <v>#REF!</v>
      </c>
      <c r="AF35" s="185" t="e">
        <f>IF(AND('Mapa final'!#REF!="Media",'Mapa final'!#REF!="Mayor"),CONCATENATE("R10C",'Mapa final'!#REF!),"")</f>
        <v>#REF!</v>
      </c>
      <c r="AG35" s="186" t="e">
        <f>IF(AND('Mapa final'!#REF!="Media",'Mapa final'!#REF!="Mayor"),CONCATENATE("R10C",'Mapa final'!#REF!),"")</f>
        <v>#REF!</v>
      </c>
      <c r="AH35" s="187" t="e">
        <f>IF(AND('Mapa final'!#REF!="Media",'Mapa final'!#REF!="Catastrófico"),CONCATENATE("R10C",'Mapa final'!#REF!),"")</f>
        <v>#REF!</v>
      </c>
      <c r="AI35" s="188" t="e">
        <f>IF(AND('Mapa final'!#REF!="Media",'Mapa final'!#REF!="Catastrófico"),CONCATENATE("R10C",'Mapa final'!#REF!),"")</f>
        <v>#REF!</v>
      </c>
      <c r="AJ35" s="188" t="e">
        <f>IF(AND('Mapa final'!#REF!="Media",'Mapa final'!#REF!="Catastrófico"),CONCATENATE("R10C",'Mapa final'!#REF!),"")</f>
        <v>#REF!</v>
      </c>
      <c r="AK35" s="188" t="e">
        <f>IF(AND('Mapa final'!#REF!="Media",'Mapa final'!#REF!="Catastrófico"),CONCATENATE("R10C",'Mapa final'!#REF!),"")</f>
        <v>#REF!</v>
      </c>
      <c r="AL35" s="188" t="e">
        <f>IF(AND('Mapa final'!#REF!="Media",'Mapa final'!#REF!="Catastrófico"),CONCATENATE("R10C",'Mapa final'!#REF!),"")</f>
        <v>#REF!</v>
      </c>
      <c r="AM35" s="189" t="e">
        <f>IF(AND('Mapa final'!#REF!="Media",'Mapa final'!#REF!="Catastrófico"),CONCATENATE("R10C",'Mapa final'!#REF!),"")</f>
        <v>#REF!</v>
      </c>
      <c r="AN35" s="2"/>
      <c r="AO35" s="415"/>
      <c r="AP35" s="392"/>
      <c r="AQ35" s="392"/>
      <c r="AR35" s="392"/>
      <c r="AS35" s="392"/>
      <c r="AT35" s="416"/>
      <c r="AU35" s="2"/>
      <c r="AV35" s="2"/>
      <c r="AW35" s="2"/>
      <c r="AX35" s="2"/>
      <c r="AY35" s="2"/>
      <c r="AZ35" s="2"/>
      <c r="BA35" s="2"/>
      <c r="BB35" s="2"/>
      <c r="BC35" s="2"/>
      <c r="BD35" s="2"/>
      <c r="BE35" s="2"/>
      <c r="BF35" s="2"/>
      <c r="BG35" s="2"/>
      <c r="BH35" s="2"/>
      <c r="BI35" s="2"/>
    </row>
    <row r="36" spans="1:61" ht="15.75" customHeight="1" x14ac:dyDescent="0.35">
      <c r="A36" s="2"/>
      <c r="B36" s="405"/>
      <c r="C36" s="266"/>
      <c r="D36" s="267"/>
      <c r="E36" s="420" t="s">
        <v>370</v>
      </c>
      <c r="F36" s="390"/>
      <c r="G36" s="390"/>
      <c r="H36" s="390"/>
      <c r="I36" s="390"/>
      <c r="J36" s="199" t="e">
        <f>IF(AND('Mapa final'!#REF!="Baja",'Mapa final'!#REF!="Leve"),CONCATENATE("R1C",'Mapa final'!#REF!),"")</f>
        <v>#REF!</v>
      </c>
      <c r="K36" s="200" t="e">
        <f>IF(AND('Mapa final'!#REF!="Baja",'Mapa final'!#REF!="Leve"),CONCATENATE("R1C",'Mapa final'!#REF!),"")</f>
        <v>#REF!</v>
      </c>
      <c r="L36" s="200" t="e">
        <f>IF(AND('Mapa final'!#REF!="Baja",'Mapa final'!#REF!="Leve"),CONCATENATE("R1C",'Mapa final'!#REF!),"")</f>
        <v>#REF!</v>
      </c>
      <c r="M36" s="200" t="e">
        <f>IF(AND('Mapa final'!#REF!="Baja",'Mapa final'!#REF!="Leve"),CONCATENATE("R1C",'Mapa final'!#REF!),"")</f>
        <v>#REF!</v>
      </c>
      <c r="N36" s="200" t="e">
        <f>IF(AND('Mapa final'!#REF!="Baja",'Mapa final'!#REF!="Leve"),CONCATENATE("R1C",'Mapa final'!#REF!),"")</f>
        <v>#REF!</v>
      </c>
      <c r="O36" s="201" t="e">
        <f>IF(AND('Mapa final'!#REF!="Baja",'Mapa final'!#REF!="Leve"),CONCATENATE("R1C",'Mapa final'!#REF!),"")</f>
        <v>#REF!</v>
      </c>
      <c r="P36" s="193" t="e">
        <f>IF(AND('Mapa final'!#REF!="Baja",'Mapa final'!#REF!="Menor"),CONCATENATE("R1C",'Mapa final'!#REF!),"")</f>
        <v>#REF!</v>
      </c>
      <c r="Q36" s="194" t="e">
        <f>IF(AND('Mapa final'!#REF!="Baja",'Mapa final'!#REF!="Menor"),CONCATENATE("R1C",'Mapa final'!#REF!),"")</f>
        <v>#REF!</v>
      </c>
      <c r="R36" s="194" t="e">
        <f>IF(AND('Mapa final'!#REF!="Baja",'Mapa final'!#REF!="Menor"),CONCATENATE("R1C",'Mapa final'!#REF!),"")</f>
        <v>#REF!</v>
      </c>
      <c r="S36" s="194" t="e">
        <f>IF(AND('Mapa final'!#REF!="Baja",'Mapa final'!#REF!="Menor"),CONCATENATE("R1C",'Mapa final'!#REF!),"")</f>
        <v>#REF!</v>
      </c>
      <c r="T36" s="194" t="e">
        <f>IF(AND('Mapa final'!#REF!="Baja",'Mapa final'!#REF!="Menor"),CONCATENATE("R1C",'Mapa final'!#REF!),"")</f>
        <v>#REF!</v>
      </c>
      <c r="U36" s="195" t="e">
        <f>IF(AND('Mapa final'!#REF!="Baja",'Mapa final'!#REF!="Menor"),CONCATENATE("R1C",'Mapa final'!#REF!),"")</f>
        <v>#REF!</v>
      </c>
      <c r="V36" s="193" t="e">
        <f>IF(AND('Mapa final'!#REF!="Baja",'Mapa final'!#REF!="Moderado"),CONCATENATE("R1C",'Mapa final'!#REF!),"")</f>
        <v>#REF!</v>
      </c>
      <c r="W36" s="194" t="e">
        <f>IF(AND('Mapa final'!#REF!="Baja",'Mapa final'!#REF!="Moderado"),CONCATENATE("R1C",'Mapa final'!#REF!),"")</f>
        <v>#REF!</v>
      </c>
      <c r="X36" s="194" t="e">
        <f>IF(AND('Mapa final'!#REF!="Baja",'Mapa final'!#REF!="Moderado"),CONCATENATE("R1C",'Mapa final'!#REF!),"")</f>
        <v>#REF!</v>
      </c>
      <c r="Y36" s="194" t="e">
        <f>IF(AND('Mapa final'!#REF!="Baja",'Mapa final'!#REF!="Moderado"),CONCATENATE("R1C",'Mapa final'!#REF!),"")</f>
        <v>#REF!</v>
      </c>
      <c r="Z36" s="194" t="e">
        <f>IF(AND('Mapa final'!#REF!="Baja",'Mapa final'!#REF!="Moderado"),CONCATENATE("R1C",'Mapa final'!#REF!),"")</f>
        <v>#REF!</v>
      </c>
      <c r="AA36" s="195" t="e">
        <f>IF(AND('Mapa final'!#REF!="Baja",'Mapa final'!#REF!="Moderado"),CONCATENATE("R1C",'Mapa final'!#REF!),"")</f>
        <v>#REF!</v>
      </c>
      <c r="AB36" s="172" t="e">
        <f>IF(AND('Mapa final'!#REF!="Baja",'Mapa final'!#REF!="Mayor"),CONCATENATE("R1C",'Mapa final'!#REF!),"")</f>
        <v>#REF!</v>
      </c>
      <c r="AC36" s="173" t="e">
        <f>IF(AND('Mapa final'!#REF!="Baja",'Mapa final'!#REF!="Mayor"),CONCATENATE("R1C",'Mapa final'!#REF!),"")</f>
        <v>#REF!</v>
      </c>
      <c r="AD36" s="173" t="e">
        <f>IF(AND('Mapa final'!#REF!="Baja",'Mapa final'!#REF!="Mayor"),CONCATENATE("R1C",'Mapa final'!#REF!),"")</f>
        <v>#REF!</v>
      </c>
      <c r="AE36" s="173" t="e">
        <f>IF(AND('Mapa final'!#REF!="Baja",'Mapa final'!#REF!="Mayor"),CONCATENATE("R1C",'Mapa final'!#REF!),"")</f>
        <v>#REF!</v>
      </c>
      <c r="AF36" s="173" t="e">
        <f>IF(AND('Mapa final'!#REF!="Baja",'Mapa final'!#REF!="Mayor"),CONCATENATE("R1C",'Mapa final'!#REF!),"")</f>
        <v>#REF!</v>
      </c>
      <c r="AG36" s="174" t="e">
        <f>IF(AND('Mapa final'!#REF!="Baja",'Mapa final'!#REF!="Mayor"),CONCATENATE("R1C",'Mapa final'!#REF!),"")</f>
        <v>#REF!</v>
      </c>
      <c r="AH36" s="175" t="e">
        <f>IF(AND('Mapa final'!#REF!="Baja",'Mapa final'!#REF!="Catastrófico"),CONCATENATE("R1C",'Mapa final'!#REF!),"")</f>
        <v>#REF!</v>
      </c>
      <c r="AI36" s="176" t="e">
        <f>IF(AND('Mapa final'!#REF!="Baja",'Mapa final'!#REF!="Catastrófico"),CONCATENATE("R1C",'Mapa final'!#REF!),"")</f>
        <v>#REF!</v>
      </c>
      <c r="AJ36" s="176" t="e">
        <f>IF(AND('Mapa final'!#REF!="Baja",'Mapa final'!#REF!="Catastrófico"),CONCATENATE("R1C",'Mapa final'!#REF!),"")</f>
        <v>#REF!</v>
      </c>
      <c r="AK36" s="176" t="e">
        <f>IF(AND('Mapa final'!#REF!="Baja",'Mapa final'!#REF!="Catastrófico"),CONCATENATE("R1C",'Mapa final'!#REF!),"")</f>
        <v>#REF!</v>
      </c>
      <c r="AL36" s="176" t="e">
        <f>IF(AND('Mapa final'!#REF!="Baja",'Mapa final'!#REF!="Catastrófico"),CONCATENATE("R1C",'Mapa final'!#REF!),"")</f>
        <v>#REF!</v>
      </c>
      <c r="AM36" s="177" t="e">
        <f>IF(AND('Mapa final'!#REF!="Baja",'Mapa final'!#REF!="Catastrófico"),CONCATENATE("R1C",'Mapa final'!#REF!),"")</f>
        <v>#REF!</v>
      </c>
      <c r="AN36" s="2"/>
      <c r="AO36" s="419" t="s">
        <v>371</v>
      </c>
      <c r="AP36" s="386"/>
      <c r="AQ36" s="386"/>
      <c r="AR36" s="386"/>
      <c r="AS36" s="386"/>
      <c r="AT36" s="412"/>
      <c r="AU36" s="2"/>
      <c r="AV36" s="2"/>
      <c r="AW36" s="2"/>
      <c r="AX36" s="2"/>
      <c r="AY36" s="2"/>
      <c r="AZ36" s="2"/>
      <c r="BA36" s="2"/>
      <c r="BB36" s="2"/>
      <c r="BC36" s="2"/>
      <c r="BD36" s="2"/>
      <c r="BE36" s="2"/>
      <c r="BF36" s="2"/>
      <c r="BG36" s="2"/>
      <c r="BH36" s="2"/>
      <c r="BI36" s="2"/>
    </row>
    <row r="37" spans="1:61" ht="15.75" customHeight="1" x14ac:dyDescent="0.35">
      <c r="A37" s="2"/>
      <c r="B37" s="405"/>
      <c r="C37" s="266"/>
      <c r="D37" s="267"/>
      <c r="E37" s="278"/>
      <c r="F37" s="266"/>
      <c r="G37" s="266"/>
      <c r="H37" s="266"/>
      <c r="I37" s="266"/>
      <c r="J37" s="202" t="e">
        <f>IF(AND('Mapa final'!#REF!="Baja",'Mapa final'!#REF!="Leve"),CONCATENATE("R2C",'Mapa final'!#REF!),"")</f>
        <v>#REF!</v>
      </c>
      <c r="K37" s="203" t="e">
        <f>IF(AND('Mapa final'!#REF!="Baja",'Mapa final'!#REF!="Leve"),CONCATENATE("R2C",'Mapa final'!#REF!),"")</f>
        <v>#REF!</v>
      </c>
      <c r="L37" s="203" t="e">
        <f>IF(AND('Mapa final'!#REF!="Baja",'Mapa final'!#REF!="Leve"),CONCATENATE("R2C",'Mapa final'!#REF!),"")</f>
        <v>#REF!</v>
      </c>
      <c r="M37" s="203" t="e">
        <f>IF(AND('Mapa final'!#REF!="Baja",'Mapa final'!#REF!="Leve"),CONCATENATE("R2C",'Mapa final'!#REF!),"")</f>
        <v>#REF!</v>
      </c>
      <c r="N37" s="203" t="e">
        <f>IF(AND('Mapa final'!#REF!="Baja",'Mapa final'!#REF!="Leve"),CONCATENATE("R2C",'Mapa final'!#REF!),"")</f>
        <v>#REF!</v>
      </c>
      <c r="O37" s="204" t="e">
        <f>IF(AND('Mapa final'!#REF!="Baja",'Mapa final'!#REF!="Leve"),CONCATENATE("R2C",'Mapa final'!#REF!),"")</f>
        <v>#REF!</v>
      </c>
      <c r="P37" s="190" t="e">
        <f>IF(AND('Mapa final'!#REF!="Baja",'Mapa final'!#REF!="Menor"),CONCATENATE("R2C",'Mapa final'!#REF!),"")</f>
        <v>#REF!</v>
      </c>
      <c r="Q37" s="191" t="e">
        <f>IF(AND('Mapa final'!#REF!="Baja",'Mapa final'!#REF!="Menor"),CONCATENATE("R2C",'Mapa final'!#REF!),"")</f>
        <v>#REF!</v>
      </c>
      <c r="R37" s="191" t="e">
        <f>IF(AND('Mapa final'!#REF!="Baja",'Mapa final'!#REF!="Menor"),CONCATENATE("R2C",'Mapa final'!#REF!),"")</f>
        <v>#REF!</v>
      </c>
      <c r="S37" s="191" t="e">
        <f>IF(AND('Mapa final'!#REF!="Baja",'Mapa final'!#REF!="Menor"),CONCATENATE("R2C",'Mapa final'!#REF!),"")</f>
        <v>#REF!</v>
      </c>
      <c r="T37" s="191" t="e">
        <f>IF(AND('Mapa final'!#REF!="Baja",'Mapa final'!#REF!="Menor"),CONCATENATE("R2C",'Mapa final'!#REF!),"")</f>
        <v>#REF!</v>
      </c>
      <c r="U37" s="192" t="e">
        <f>IF(AND('Mapa final'!#REF!="Baja",'Mapa final'!#REF!="Menor"),CONCATENATE("R2C",'Mapa final'!#REF!),"")</f>
        <v>#REF!</v>
      </c>
      <c r="V37" s="190" t="e">
        <f>IF(AND('Mapa final'!#REF!="Baja",'Mapa final'!#REF!="Moderado"),CONCATENATE("R2C",'Mapa final'!#REF!),"")</f>
        <v>#REF!</v>
      </c>
      <c r="W37" s="191" t="e">
        <f>IF(AND('Mapa final'!#REF!="Baja",'Mapa final'!#REF!="Moderado"),CONCATENATE("R2C",'Mapa final'!#REF!),"")</f>
        <v>#REF!</v>
      </c>
      <c r="X37" s="191" t="e">
        <f>IF(AND('Mapa final'!#REF!="Baja",'Mapa final'!#REF!="Moderado"),CONCATENATE("R2C",'Mapa final'!#REF!),"")</f>
        <v>#REF!</v>
      </c>
      <c r="Y37" s="191" t="e">
        <f>IF(AND('Mapa final'!#REF!="Baja",'Mapa final'!#REF!="Moderado"),CONCATENATE("R2C",'Mapa final'!#REF!),"")</f>
        <v>#REF!</v>
      </c>
      <c r="Z37" s="191" t="e">
        <f>IF(AND('Mapa final'!#REF!="Baja",'Mapa final'!#REF!="Moderado"),CONCATENATE("R2C",'Mapa final'!#REF!),"")</f>
        <v>#REF!</v>
      </c>
      <c r="AA37" s="192" t="e">
        <f>IF(AND('Mapa final'!#REF!="Baja",'Mapa final'!#REF!="Moderado"),CONCATENATE("R2C",'Mapa final'!#REF!),"")</f>
        <v>#REF!</v>
      </c>
      <c r="AB37" s="178" t="e">
        <f>IF(AND('Mapa final'!#REF!="Baja",'Mapa final'!#REF!="Mayor"),CONCATENATE("R2C",'Mapa final'!#REF!),"")</f>
        <v>#REF!</v>
      </c>
      <c r="AC37" s="179" t="e">
        <f>IF(AND('Mapa final'!#REF!="Baja",'Mapa final'!#REF!="Mayor"),CONCATENATE("R2C",'Mapa final'!#REF!),"")</f>
        <v>#REF!</v>
      </c>
      <c r="AD37" s="179" t="e">
        <f>IF(AND('Mapa final'!#REF!="Baja",'Mapa final'!#REF!="Mayor"),CONCATENATE("R2C",'Mapa final'!#REF!),"")</f>
        <v>#REF!</v>
      </c>
      <c r="AE37" s="179" t="e">
        <f>IF(AND('Mapa final'!#REF!="Baja",'Mapa final'!#REF!="Mayor"),CONCATENATE("R2C",'Mapa final'!#REF!),"")</f>
        <v>#REF!</v>
      </c>
      <c r="AF37" s="179" t="e">
        <f>IF(AND('Mapa final'!#REF!="Baja",'Mapa final'!#REF!="Mayor"),CONCATENATE("R2C",'Mapa final'!#REF!),"")</f>
        <v>#REF!</v>
      </c>
      <c r="AG37" s="180" t="e">
        <f>IF(AND('Mapa final'!#REF!="Baja",'Mapa final'!#REF!="Mayor"),CONCATENATE("R2C",'Mapa final'!#REF!),"")</f>
        <v>#REF!</v>
      </c>
      <c r="AH37" s="181" t="e">
        <f>IF(AND('Mapa final'!#REF!="Baja",'Mapa final'!#REF!="Catastrófico"),CONCATENATE("R2C",'Mapa final'!#REF!),"")</f>
        <v>#REF!</v>
      </c>
      <c r="AI37" s="182" t="e">
        <f>IF(AND('Mapa final'!#REF!="Baja",'Mapa final'!#REF!="Catastrófico"),CONCATENATE("R2C",'Mapa final'!#REF!),"")</f>
        <v>#REF!</v>
      </c>
      <c r="AJ37" s="182" t="e">
        <f>IF(AND('Mapa final'!#REF!="Baja",'Mapa final'!#REF!="Catastrófico"),CONCATENATE("R2C",'Mapa final'!#REF!),"")</f>
        <v>#REF!</v>
      </c>
      <c r="AK37" s="182" t="e">
        <f>IF(AND('Mapa final'!#REF!="Baja",'Mapa final'!#REF!="Catastrófico"),CONCATENATE("R2C",'Mapa final'!#REF!),"")</f>
        <v>#REF!</v>
      </c>
      <c r="AL37" s="182" t="e">
        <f>IF(AND('Mapa final'!#REF!="Baja",'Mapa final'!#REF!="Catastrófico"),CONCATENATE("R2C",'Mapa final'!#REF!),"")</f>
        <v>#REF!</v>
      </c>
      <c r="AM37" s="183" t="e">
        <f>IF(AND('Mapa final'!#REF!="Baja",'Mapa final'!#REF!="Catastrófico"),CONCATENATE("R2C",'Mapa final'!#REF!),"")</f>
        <v>#REF!</v>
      </c>
      <c r="AN37" s="2"/>
      <c r="AO37" s="413"/>
      <c r="AP37" s="266"/>
      <c r="AQ37" s="266"/>
      <c r="AR37" s="266"/>
      <c r="AS37" s="266"/>
      <c r="AT37" s="414"/>
      <c r="AU37" s="2"/>
      <c r="AV37" s="2"/>
      <c r="AW37" s="2"/>
      <c r="AX37" s="2"/>
      <c r="AY37" s="2"/>
      <c r="AZ37" s="2"/>
      <c r="BA37" s="2"/>
      <c r="BB37" s="2"/>
      <c r="BC37" s="2"/>
      <c r="BD37" s="2"/>
      <c r="BE37" s="2"/>
      <c r="BF37" s="2"/>
      <c r="BG37" s="2"/>
      <c r="BH37" s="2"/>
      <c r="BI37" s="2"/>
    </row>
    <row r="38" spans="1:61" ht="15.75" customHeight="1" x14ac:dyDescent="0.35">
      <c r="A38" s="2"/>
      <c r="B38" s="405"/>
      <c r="C38" s="266"/>
      <c r="D38" s="267"/>
      <c r="E38" s="278"/>
      <c r="F38" s="266"/>
      <c r="G38" s="266"/>
      <c r="H38" s="266"/>
      <c r="I38" s="266"/>
      <c r="J38" s="202" t="e">
        <f>IF(AND('Mapa final'!#REF!="Baja",'Mapa final'!#REF!="Leve"),CONCATENATE("R3C",'Mapa final'!#REF!),"")</f>
        <v>#REF!</v>
      </c>
      <c r="K38" s="203" t="e">
        <f>IF(AND('Mapa final'!#REF!="Baja",'Mapa final'!#REF!="Leve"),CONCATENATE("R3C",'Mapa final'!#REF!),"")</f>
        <v>#REF!</v>
      </c>
      <c r="L38" s="203" t="e">
        <f>IF(AND('Mapa final'!#REF!="Baja",'Mapa final'!#REF!="Leve"),CONCATENATE("R3C",'Mapa final'!#REF!),"")</f>
        <v>#REF!</v>
      </c>
      <c r="M38" s="203" t="e">
        <f>IF(AND('Mapa final'!#REF!="Baja",'Mapa final'!#REF!="Leve"),CONCATENATE("R3C",'Mapa final'!#REF!),"")</f>
        <v>#REF!</v>
      </c>
      <c r="N38" s="203" t="e">
        <f>IF(AND('Mapa final'!#REF!="Baja",'Mapa final'!#REF!="Leve"),CONCATENATE("R3C",'Mapa final'!#REF!),"")</f>
        <v>#REF!</v>
      </c>
      <c r="O38" s="204" t="e">
        <f>IF(AND('Mapa final'!#REF!="Baja",'Mapa final'!#REF!="Leve"),CONCATENATE("R3C",'Mapa final'!#REF!),"")</f>
        <v>#REF!</v>
      </c>
      <c r="P38" s="190" t="e">
        <f>IF(AND('Mapa final'!#REF!="Baja",'Mapa final'!#REF!="Menor"),CONCATENATE("R3C",'Mapa final'!#REF!),"")</f>
        <v>#REF!</v>
      </c>
      <c r="Q38" s="191" t="e">
        <f>IF(AND('Mapa final'!#REF!="Baja",'Mapa final'!#REF!="Menor"),CONCATENATE("R3C",'Mapa final'!#REF!),"")</f>
        <v>#REF!</v>
      </c>
      <c r="R38" s="191" t="e">
        <f>IF(AND('Mapa final'!#REF!="Baja",'Mapa final'!#REF!="Menor"),CONCATENATE("R3C",'Mapa final'!#REF!),"")</f>
        <v>#REF!</v>
      </c>
      <c r="S38" s="191" t="e">
        <f>IF(AND('Mapa final'!#REF!="Baja",'Mapa final'!#REF!="Menor"),CONCATENATE("R3C",'Mapa final'!#REF!),"")</f>
        <v>#REF!</v>
      </c>
      <c r="T38" s="191" t="e">
        <f>IF(AND('Mapa final'!#REF!="Baja",'Mapa final'!#REF!="Menor"),CONCATENATE("R3C",'Mapa final'!#REF!),"")</f>
        <v>#REF!</v>
      </c>
      <c r="U38" s="192" t="e">
        <f>IF(AND('Mapa final'!#REF!="Baja",'Mapa final'!#REF!="Menor"),CONCATENATE("R3C",'Mapa final'!#REF!),"")</f>
        <v>#REF!</v>
      </c>
      <c r="V38" s="190" t="e">
        <f>IF(AND('Mapa final'!#REF!="Baja",'Mapa final'!#REF!="Moderado"),CONCATENATE("R3C",'Mapa final'!#REF!),"")</f>
        <v>#REF!</v>
      </c>
      <c r="W38" s="191" t="e">
        <f>IF(AND('Mapa final'!#REF!="Baja",'Mapa final'!#REF!="Moderado"),CONCATENATE("R3C",'Mapa final'!#REF!),"")</f>
        <v>#REF!</v>
      </c>
      <c r="X38" s="191" t="e">
        <f>IF(AND('Mapa final'!#REF!="Baja",'Mapa final'!#REF!="Moderado"),CONCATENATE("R3C",'Mapa final'!#REF!),"")</f>
        <v>#REF!</v>
      </c>
      <c r="Y38" s="191" t="e">
        <f>IF(AND('Mapa final'!#REF!="Baja",'Mapa final'!#REF!="Moderado"),CONCATENATE("R3C",'Mapa final'!#REF!),"")</f>
        <v>#REF!</v>
      </c>
      <c r="Z38" s="191" t="e">
        <f>IF(AND('Mapa final'!#REF!="Baja",'Mapa final'!#REF!="Moderado"),CONCATENATE("R3C",'Mapa final'!#REF!),"")</f>
        <v>#REF!</v>
      </c>
      <c r="AA38" s="192" t="e">
        <f>IF(AND('Mapa final'!#REF!="Baja",'Mapa final'!#REF!="Moderado"),CONCATENATE("R3C",'Mapa final'!#REF!),"")</f>
        <v>#REF!</v>
      </c>
      <c r="AB38" s="178" t="e">
        <f>IF(AND('Mapa final'!#REF!="Baja",'Mapa final'!#REF!="Mayor"),CONCATENATE("R3C",'Mapa final'!#REF!),"")</f>
        <v>#REF!</v>
      </c>
      <c r="AC38" s="179" t="e">
        <f>IF(AND('Mapa final'!#REF!="Baja",'Mapa final'!#REF!="Mayor"),CONCATENATE("R3C",'Mapa final'!#REF!),"")</f>
        <v>#REF!</v>
      </c>
      <c r="AD38" s="179" t="e">
        <f>IF(AND('Mapa final'!#REF!="Baja",'Mapa final'!#REF!="Mayor"),CONCATENATE("R3C",'Mapa final'!#REF!),"")</f>
        <v>#REF!</v>
      </c>
      <c r="AE38" s="179" t="e">
        <f>IF(AND('Mapa final'!#REF!="Baja",'Mapa final'!#REF!="Mayor"),CONCATENATE("R3C",'Mapa final'!#REF!),"")</f>
        <v>#REF!</v>
      </c>
      <c r="AF38" s="179" t="e">
        <f>IF(AND('Mapa final'!#REF!="Baja",'Mapa final'!#REF!="Mayor"),CONCATENATE("R3C",'Mapa final'!#REF!),"")</f>
        <v>#REF!</v>
      </c>
      <c r="AG38" s="180" t="e">
        <f>IF(AND('Mapa final'!#REF!="Baja",'Mapa final'!#REF!="Mayor"),CONCATENATE("R3C",'Mapa final'!#REF!),"")</f>
        <v>#REF!</v>
      </c>
      <c r="AH38" s="181" t="e">
        <f>IF(AND('Mapa final'!#REF!="Baja",'Mapa final'!#REF!="Catastrófico"),CONCATENATE("R3C",'Mapa final'!#REF!),"")</f>
        <v>#REF!</v>
      </c>
      <c r="AI38" s="182" t="e">
        <f>IF(AND('Mapa final'!#REF!="Baja",'Mapa final'!#REF!="Catastrófico"),CONCATENATE("R3C",'Mapa final'!#REF!),"")</f>
        <v>#REF!</v>
      </c>
      <c r="AJ38" s="182" t="e">
        <f>IF(AND('Mapa final'!#REF!="Baja",'Mapa final'!#REF!="Catastrófico"),CONCATENATE("R3C",'Mapa final'!#REF!),"")</f>
        <v>#REF!</v>
      </c>
      <c r="AK38" s="182" t="e">
        <f>IF(AND('Mapa final'!#REF!="Baja",'Mapa final'!#REF!="Catastrófico"),CONCATENATE("R3C",'Mapa final'!#REF!),"")</f>
        <v>#REF!</v>
      </c>
      <c r="AL38" s="182" t="e">
        <f>IF(AND('Mapa final'!#REF!="Baja",'Mapa final'!#REF!="Catastrófico"),CONCATENATE("R3C",'Mapa final'!#REF!),"")</f>
        <v>#REF!</v>
      </c>
      <c r="AM38" s="183" t="e">
        <f>IF(AND('Mapa final'!#REF!="Baja",'Mapa final'!#REF!="Catastrófico"),CONCATENATE("R3C",'Mapa final'!#REF!),"")</f>
        <v>#REF!</v>
      </c>
      <c r="AN38" s="2"/>
      <c r="AO38" s="413"/>
      <c r="AP38" s="266"/>
      <c r="AQ38" s="266"/>
      <c r="AR38" s="266"/>
      <c r="AS38" s="266"/>
      <c r="AT38" s="414"/>
      <c r="AU38" s="2"/>
      <c r="AV38" s="2"/>
      <c r="AW38" s="2"/>
      <c r="AX38" s="2"/>
      <c r="AY38" s="2"/>
      <c r="AZ38" s="2"/>
      <c r="BA38" s="2"/>
      <c r="BB38" s="2"/>
      <c r="BC38" s="2"/>
      <c r="BD38" s="2"/>
      <c r="BE38" s="2"/>
      <c r="BF38" s="2"/>
      <c r="BG38" s="2"/>
      <c r="BH38" s="2"/>
      <c r="BI38" s="2"/>
    </row>
    <row r="39" spans="1:61" ht="15.75" customHeight="1" x14ac:dyDescent="0.35">
      <c r="A39" s="2"/>
      <c r="B39" s="405"/>
      <c r="C39" s="266"/>
      <c r="D39" s="267"/>
      <c r="E39" s="278"/>
      <c r="F39" s="266"/>
      <c r="G39" s="266"/>
      <c r="H39" s="266"/>
      <c r="I39" s="266"/>
      <c r="J39" s="202" t="e">
        <f>IF(AND('Mapa final'!#REF!="Baja",'Mapa final'!#REF!="Leve"),CONCATENATE("R4C",'Mapa final'!#REF!),"")</f>
        <v>#REF!</v>
      </c>
      <c r="K39" s="203" t="e">
        <f>IF(AND('Mapa final'!#REF!="Baja",'Mapa final'!#REF!="Leve"),CONCATENATE("R4C",'Mapa final'!#REF!),"")</f>
        <v>#REF!</v>
      </c>
      <c r="L39" s="203" t="e">
        <f>IF(AND('Mapa final'!#REF!="Baja",'Mapa final'!#REF!="Leve"),CONCATENATE("R4C",'Mapa final'!#REF!),"")</f>
        <v>#REF!</v>
      </c>
      <c r="M39" s="203" t="e">
        <f>IF(AND('Mapa final'!#REF!="Baja",'Mapa final'!#REF!="Leve"),CONCATENATE("R4C",'Mapa final'!#REF!),"")</f>
        <v>#REF!</v>
      </c>
      <c r="N39" s="203" t="e">
        <f>IF(AND('Mapa final'!#REF!="Baja",'Mapa final'!#REF!="Leve"),CONCATENATE("R4C",'Mapa final'!#REF!),"")</f>
        <v>#REF!</v>
      </c>
      <c r="O39" s="204" t="e">
        <f>IF(AND('Mapa final'!#REF!="Baja",'Mapa final'!#REF!="Leve"),CONCATENATE("R4C",'Mapa final'!#REF!),"")</f>
        <v>#REF!</v>
      </c>
      <c r="P39" s="190" t="e">
        <f>IF(AND('Mapa final'!#REF!="Baja",'Mapa final'!#REF!="Menor"),CONCATENATE("R4C",'Mapa final'!#REF!),"")</f>
        <v>#REF!</v>
      </c>
      <c r="Q39" s="191" t="e">
        <f>IF(AND('Mapa final'!#REF!="Baja",'Mapa final'!#REF!="Menor"),CONCATENATE("R4C",'Mapa final'!#REF!),"")</f>
        <v>#REF!</v>
      </c>
      <c r="R39" s="191" t="e">
        <f>IF(AND('Mapa final'!#REF!="Baja",'Mapa final'!#REF!="Menor"),CONCATENATE("R4C",'Mapa final'!#REF!),"")</f>
        <v>#REF!</v>
      </c>
      <c r="S39" s="191" t="e">
        <f>IF(AND('Mapa final'!#REF!="Baja",'Mapa final'!#REF!="Menor"),CONCATENATE("R4C",'Mapa final'!#REF!),"")</f>
        <v>#REF!</v>
      </c>
      <c r="T39" s="191" t="e">
        <f>IF(AND('Mapa final'!#REF!="Baja",'Mapa final'!#REF!="Menor"),CONCATENATE("R4C",'Mapa final'!#REF!),"")</f>
        <v>#REF!</v>
      </c>
      <c r="U39" s="192" t="e">
        <f>IF(AND('Mapa final'!#REF!="Baja",'Mapa final'!#REF!="Menor"),CONCATENATE("R4C",'Mapa final'!#REF!),"")</f>
        <v>#REF!</v>
      </c>
      <c r="V39" s="190" t="e">
        <f>IF(AND('Mapa final'!#REF!="Baja",'Mapa final'!#REF!="Moderado"),CONCATENATE("R4C",'Mapa final'!#REF!),"")</f>
        <v>#REF!</v>
      </c>
      <c r="W39" s="191" t="e">
        <f>IF(AND('Mapa final'!#REF!="Baja",'Mapa final'!#REF!="Moderado"),CONCATENATE("R4C",'Mapa final'!#REF!),"")</f>
        <v>#REF!</v>
      </c>
      <c r="X39" s="191" t="e">
        <f>IF(AND('Mapa final'!#REF!="Baja",'Mapa final'!#REF!="Moderado"),CONCATENATE("R4C",'Mapa final'!#REF!),"")</f>
        <v>#REF!</v>
      </c>
      <c r="Y39" s="191" t="e">
        <f>IF(AND('Mapa final'!#REF!="Baja",'Mapa final'!#REF!="Moderado"),CONCATENATE("R4C",'Mapa final'!#REF!),"")</f>
        <v>#REF!</v>
      </c>
      <c r="Z39" s="191" t="e">
        <f>IF(AND('Mapa final'!#REF!="Baja",'Mapa final'!#REF!="Moderado"),CONCATENATE("R4C",'Mapa final'!#REF!),"")</f>
        <v>#REF!</v>
      </c>
      <c r="AA39" s="192" t="e">
        <f>IF(AND('Mapa final'!#REF!="Baja",'Mapa final'!#REF!="Moderado"),CONCATENATE("R4C",'Mapa final'!#REF!),"")</f>
        <v>#REF!</v>
      </c>
      <c r="AB39" s="178" t="e">
        <f>IF(AND('Mapa final'!#REF!="Baja",'Mapa final'!#REF!="Mayor"),CONCATENATE("R4C",'Mapa final'!#REF!),"")</f>
        <v>#REF!</v>
      </c>
      <c r="AC39" s="179" t="e">
        <f>IF(AND('Mapa final'!#REF!="Baja",'Mapa final'!#REF!="Mayor"),CONCATENATE("R4C",'Mapa final'!#REF!),"")</f>
        <v>#REF!</v>
      </c>
      <c r="AD39" s="179" t="e">
        <f>IF(AND('Mapa final'!#REF!="Baja",'Mapa final'!#REF!="Mayor"),CONCATENATE("R4C",'Mapa final'!#REF!),"")</f>
        <v>#REF!</v>
      </c>
      <c r="AE39" s="179" t="e">
        <f>IF(AND('Mapa final'!#REF!="Baja",'Mapa final'!#REF!="Mayor"),CONCATENATE("R4C",'Mapa final'!#REF!),"")</f>
        <v>#REF!</v>
      </c>
      <c r="AF39" s="179" t="e">
        <f>IF(AND('Mapa final'!#REF!="Baja",'Mapa final'!#REF!="Mayor"),CONCATENATE("R4C",'Mapa final'!#REF!),"")</f>
        <v>#REF!</v>
      </c>
      <c r="AG39" s="180" t="e">
        <f>IF(AND('Mapa final'!#REF!="Baja",'Mapa final'!#REF!="Mayor"),CONCATENATE("R4C",'Mapa final'!#REF!),"")</f>
        <v>#REF!</v>
      </c>
      <c r="AH39" s="181" t="e">
        <f>IF(AND('Mapa final'!#REF!="Baja",'Mapa final'!#REF!="Catastrófico"),CONCATENATE("R4C",'Mapa final'!#REF!),"")</f>
        <v>#REF!</v>
      </c>
      <c r="AI39" s="182" t="e">
        <f>IF(AND('Mapa final'!#REF!="Baja",'Mapa final'!#REF!="Catastrófico"),CONCATENATE("R4C",'Mapa final'!#REF!),"")</f>
        <v>#REF!</v>
      </c>
      <c r="AJ39" s="182" t="e">
        <f>IF(AND('Mapa final'!#REF!="Baja",'Mapa final'!#REF!="Catastrófico"),CONCATENATE("R4C",'Mapa final'!#REF!),"")</f>
        <v>#REF!</v>
      </c>
      <c r="AK39" s="182" t="e">
        <f>IF(AND('Mapa final'!#REF!="Baja",'Mapa final'!#REF!="Catastrófico"),CONCATENATE("R4C",'Mapa final'!#REF!),"")</f>
        <v>#REF!</v>
      </c>
      <c r="AL39" s="182" t="e">
        <f>IF(AND('Mapa final'!#REF!="Baja",'Mapa final'!#REF!="Catastrófico"),CONCATENATE("R4C",'Mapa final'!#REF!),"")</f>
        <v>#REF!</v>
      </c>
      <c r="AM39" s="183" t="e">
        <f>IF(AND('Mapa final'!#REF!="Baja",'Mapa final'!#REF!="Catastrófico"),CONCATENATE("R4C",'Mapa final'!#REF!),"")</f>
        <v>#REF!</v>
      </c>
      <c r="AN39" s="2"/>
      <c r="AO39" s="413"/>
      <c r="AP39" s="266"/>
      <c r="AQ39" s="266"/>
      <c r="AR39" s="266"/>
      <c r="AS39" s="266"/>
      <c r="AT39" s="414"/>
      <c r="AU39" s="2"/>
      <c r="AV39" s="2"/>
      <c r="AW39" s="2"/>
      <c r="AX39" s="2"/>
      <c r="AY39" s="2"/>
      <c r="AZ39" s="2"/>
      <c r="BA39" s="2"/>
      <c r="BB39" s="2"/>
      <c r="BC39" s="2"/>
      <c r="BD39" s="2"/>
      <c r="BE39" s="2"/>
      <c r="BF39" s="2"/>
      <c r="BG39" s="2"/>
      <c r="BH39" s="2"/>
      <c r="BI39" s="2"/>
    </row>
    <row r="40" spans="1:61" ht="15.75" customHeight="1" x14ac:dyDescent="0.35">
      <c r="A40" s="2"/>
      <c r="B40" s="405"/>
      <c r="C40" s="266"/>
      <c r="D40" s="267"/>
      <c r="E40" s="278"/>
      <c r="F40" s="266"/>
      <c r="G40" s="266"/>
      <c r="H40" s="266"/>
      <c r="I40" s="266"/>
      <c r="J40" s="202" t="e">
        <f>IF(AND('Mapa final'!#REF!="Baja",'Mapa final'!#REF!="Leve"),CONCATENATE("R5C",'Mapa final'!#REF!),"")</f>
        <v>#REF!</v>
      </c>
      <c r="K40" s="203" t="e">
        <f>IF(AND('Mapa final'!#REF!="Baja",'Mapa final'!#REF!="Leve"),CONCATENATE("R5C",'Mapa final'!#REF!),"")</f>
        <v>#REF!</v>
      </c>
      <c r="L40" s="203" t="e">
        <f>IF(AND('Mapa final'!#REF!="Baja",'Mapa final'!#REF!="Leve"),CONCATENATE("R5C",'Mapa final'!#REF!),"")</f>
        <v>#REF!</v>
      </c>
      <c r="M40" s="203" t="e">
        <f>IF(AND('Mapa final'!#REF!="Baja",'Mapa final'!#REF!="Leve"),CONCATENATE("R5C",'Mapa final'!#REF!),"")</f>
        <v>#REF!</v>
      </c>
      <c r="N40" s="203" t="e">
        <f>IF(AND('Mapa final'!#REF!="Baja",'Mapa final'!#REF!="Leve"),CONCATENATE("R5C",'Mapa final'!#REF!),"")</f>
        <v>#REF!</v>
      </c>
      <c r="O40" s="204" t="e">
        <f>IF(AND('Mapa final'!#REF!="Baja",'Mapa final'!#REF!="Leve"),CONCATENATE("R5C",'Mapa final'!#REF!),"")</f>
        <v>#REF!</v>
      </c>
      <c r="P40" s="190" t="e">
        <f>IF(AND('Mapa final'!#REF!="Baja",'Mapa final'!#REF!="Menor"),CONCATENATE("R5C",'Mapa final'!#REF!),"")</f>
        <v>#REF!</v>
      </c>
      <c r="Q40" s="191" t="e">
        <f>IF(AND('Mapa final'!#REF!="Baja",'Mapa final'!#REF!="Menor"),CONCATENATE("R5C",'Mapa final'!#REF!),"")</f>
        <v>#REF!</v>
      </c>
      <c r="R40" s="191" t="e">
        <f>IF(AND('Mapa final'!#REF!="Baja",'Mapa final'!#REF!="Menor"),CONCATENATE("R5C",'Mapa final'!#REF!),"")</f>
        <v>#REF!</v>
      </c>
      <c r="S40" s="191" t="e">
        <f>IF(AND('Mapa final'!#REF!="Baja",'Mapa final'!#REF!="Menor"),CONCATENATE("R5C",'Mapa final'!#REF!),"")</f>
        <v>#REF!</v>
      </c>
      <c r="T40" s="191" t="e">
        <f>IF(AND('Mapa final'!#REF!="Baja",'Mapa final'!#REF!="Menor"),CONCATENATE("R5C",'Mapa final'!#REF!),"")</f>
        <v>#REF!</v>
      </c>
      <c r="U40" s="192" t="e">
        <f>IF(AND('Mapa final'!#REF!="Baja",'Mapa final'!#REF!="Menor"),CONCATENATE("R5C",'Mapa final'!#REF!),"")</f>
        <v>#REF!</v>
      </c>
      <c r="V40" s="190" t="e">
        <f>IF(AND('Mapa final'!#REF!="Baja",'Mapa final'!#REF!="Moderado"),CONCATENATE("R5C",'Mapa final'!#REF!),"")</f>
        <v>#REF!</v>
      </c>
      <c r="W40" s="191" t="e">
        <f>IF(AND('Mapa final'!#REF!="Baja",'Mapa final'!#REF!="Moderado"),CONCATENATE("R5C",'Mapa final'!#REF!),"")</f>
        <v>#REF!</v>
      </c>
      <c r="X40" s="191" t="e">
        <f>IF(AND('Mapa final'!#REF!="Baja",'Mapa final'!#REF!="Moderado"),CONCATENATE("R5C",'Mapa final'!#REF!),"")</f>
        <v>#REF!</v>
      </c>
      <c r="Y40" s="191" t="e">
        <f>IF(AND('Mapa final'!#REF!="Baja",'Mapa final'!#REF!="Moderado"),CONCATENATE("R5C",'Mapa final'!#REF!),"")</f>
        <v>#REF!</v>
      </c>
      <c r="Z40" s="191" t="e">
        <f>IF(AND('Mapa final'!#REF!="Baja",'Mapa final'!#REF!="Moderado"),CONCATENATE("R5C",'Mapa final'!#REF!),"")</f>
        <v>#REF!</v>
      </c>
      <c r="AA40" s="192" t="e">
        <f>IF(AND('Mapa final'!#REF!="Baja",'Mapa final'!#REF!="Moderado"),CONCATENATE("R5C",'Mapa final'!#REF!),"")</f>
        <v>#REF!</v>
      </c>
      <c r="AB40" s="178" t="e">
        <f>IF(AND('Mapa final'!#REF!="Baja",'Mapa final'!#REF!="Mayor"),CONCATENATE("R5C",'Mapa final'!#REF!),"")</f>
        <v>#REF!</v>
      </c>
      <c r="AC40" s="179" t="e">
        <f>IF(AND('Mapa final'!#REF!="Baja",'Mapa final'!#REF!="Mayor"),CONCATENATE("R5C",'Mapa final'!#REF!),"")</f>
        <v>#REF!</v>
      </c>
      <c r="AD40" s="179" t="e">
        <f>IF(AND('Mapa final'!#REF!="Baja",'Mapa final'!#REF!="Mayor"),CONCATENATE("R5C",'Mapa final'!#REF!),"")</f>
        <v>#REF!</v>
      </c>
      <c r="AE40" s="179" t="e">
        <f>IF(AND('Mapa final'!#REF!="Baja",'Mapa final'!#REF!="Mayor"),CONCATENATE("R5C",'Mapa final'!#REF!),"")</f>
        <v>#REF!</v>
      </c>
      <c r="AF40" s="179" t="e">
        <f>IF(AND('Mapa final'!#REF!="Baja",'Mapa final'!#REF!="Mayor"),CONCATENATE("R5C",'Mapa final'!#REF!),"")</f>
        <v>#REF!</v>
      </c>
      <c r="AG40" s="180" t="e">
        <f>IF(AND('Mapa final'!#REF!="Baja",'Mapa final'!#REF!="Mayor"),CONCATENATE("R5C",'Mapa final'!#REF!),"")</f>
        <v>#REF!</v>
      </c>
      <c r="AH40" s="181" t="e">
        <f>IF(AND('Mapa final'!#REF!="Baja",'Mapa final'!#REF!="Catastrófico"),CONCATENATE("R5C",'Mapa final'!#REF!),"")</f>
        <v>#REF!</v>
      </c>
      <c r="AI40" s="182" t="e">
        <f>IF(AND('Mapa final'!#REF!="Baja",'Mapa final'!#REF!="Catastrófico"),CONCATENATE("R5C",'Mapa final'!#REF!),"")</f>
        <v>#REF!</v>
      </c>
      <c r="AJ40" s="182" t="e">
        <f>IF(AND('Mapa final'!#REF!="Baja",'Mapa final'!#REF!="Catastrófico"),CONCATENATE("R5C",'Mapa final'!#REF!),"")</f>
        <v>#REF!</v>
      </c>
      <c r="AK40" s="182" t="e">
        <f>IF(AND('Mapa final'!#REF!="Baja",'Mapa final'!#REF!="Catastrófico"),CONCATENATE("R5C",'Mapa final'!#REF!),"")</f>
        <v>#REF!</v>
      </c>
      <c r="AL40" s="182" t="e">
        <f>IF(AND('Mapa final'!#REF!="Baja",'Mapa final'!#REF!="Catastrófico"),CONCATENATE("R5C",'Mapa final'!#REF!),"")</f>
        <v>#REF!</v>
      </c>
      <c r="AM40" s="183" t="e">
        <f>IF(AND('Mapa final'!#REF!="Baja",'Mapa final'!#REF!="Catastrófico"),CONCATENATE("R5C",'Mapa final'!#REF!),"")</f>
        <v>#REF!</v>
      </c>
      <c r="AN40" s="2"/>
      <c r="AO40" s="413"/>
      <c r="AP40" s="266"/>
      <c r="AQ40" s="266"/>
      <c r="AR40" s="266"/>
      <c r="AS40" s="266"/>
      <c r="AT40" s="414"/>
      <c r="AU40" s="2"/>
      <c r="AV40" s="2"/>
      <c r="AW40" s="2"/>
      <c r="AX40" s="2"/>
      <c r="AY40" s="2"/>
      <c r="AZ40" s="2"/>
      <c r="BA40" s="2"/>
      <c r="BB40" s="2"/>
      <c r="BC40" s="2"/>
      <c r="BD40" s="2"/>
      <c r="BE40" s="2"/>
      <c r="BF40" s="2"/>
      <c r="BG40" s="2"/>
      <c r="BH40" s="2"/>
      <c r="BI40" s="2"/>
    </row>
    <row r="41" spans="1:61" ht="15.75" customHeight="1" x14ac:dyDescent="0.35">
      <c r="A41" s="2"/>
      <c r="B41" s="405"/>
      <c r="C41" s="266"/>
      <c r="D41" s="267"/>
      <c r="E41" s="278"/>
      <c r="F41" s="266"/>
      <c r="G41" s="266"/>
      <c r="H41" s="266"/>
      <c r="I41" s="266"/>
      <c r="J41" s="202" t="e">
        <f>IF(AND('Mapa final'!#REF!="Baja",'Mapa final'!#REF!="Leve"),CONCATENATE("R6C",'Mapa final'!#REF!),"")</f>
        <v>#REF!</v>
      </c>
      <c r="K41" s="203" t="e">
        <f>IF(AND('Mapa final'!#REF!="Baja",'Mapa final'!#REF!="Leve"),CONCATENATE("R6C",'Mapa final'!#REF!),"")</f>
        <v>#REF!</v>
      </c>
      <c r="L41" s="203" t="e">
        <f>IF(AND('Mapa final'!#REF!="Baja",'Mapa final'!#REF!="Leve"),CONCATENATE("R6C",'Mapa final'!#REF!),"")</f>
        <v>#REF!</v>
      </c>
      <c r="M41" s="203" t="e">
        <f>IF(AND('Mapa final'!#REF!="Baja",'Mapa final'!#REF!="Leve"),CONCATENATE("R6C",'Mapa final'!#REF!),"")</f>
        <v>#REF!</v>
      </c>
      <c r="N41" s="203" t="e">
        <f>IF(AND('Mapa final'!#REF!="Baja",'Mapa final'!#REF!="Leve"),CONCATENATE("R6C",'Mapa final'!#REF!),"")</f>
        <v>#REF!</v>
      </c>
      <c r="O41" s="204" t="e">
        <f>IF(AND('Mapa final'!#REF!="Baja",'Mapa final'!#REF!="Leve"),CONCATENATE("R6C",'Mapa final'!#REF!),"")</f>
        <v>#REF!</v>
      </c>
      <c r="P41" s="190" t="e">
        <f>IF(AND('Mapa final'!#REF!="Baja",'Mapa final'!#REF!="Menor"),CONCATENATE("R6C",'Mapa final'!#REF!),"")</f>
        <v>#REF!</v>
      </c>
      <c r="Q41" s="191" t="e">
        <f>IF(AND('Mapa final'!#REF!="Baja",'Mapa final'!#REF!="Menor"),CONCATENATE("R6C",'Mapa final'!#REF!),"")</f>
        <v>#REF!</v>
      </c>
      <c r="R41" s="191" t="e">
        <f>IF(AND('Mapa final'!#REF!="Baja",'Mapa final'!#REF!="Menor"),CONCATENATE("R6C",'Mapa final'!#REF!),"")</f>
        <v>#REF!</v>
      </c>
      <c r="S41" s="191" t="e">
        <f>IF(AND('Mapa final'!#REF!="Baja",'Mapa final'!#REF!="Menor"),CONCATENATE("R6C",'Mapa final'!#REF!),"")</f>
        <v>#REF!</v>
      </c>
      <c r="T41" s="191" t="e">
        <f>IF(AND('Mapa final'!#REF!="Baja",'Mapa final'!#REF!="Menor"),CONCATENATE("R6C",'Mapa final'!#REF!),"")</f>
        <v>#REF!</v>
      </c>
      <c r="U41" s="192" t="e">
        <f>IF(AND('Mapa final'!#REF!="Baja",'Mapa final'!#REF!="Menor"),CONCATENATE("R6C",'Mapa final'!#REF!),"")</f>
        <v>#REF!</v>
      </c>
      <c r="V41" s="190" t="e">
        <f>IF(AND('Mapa final'!#REF!="Baja",'Mapa final'!#REF!="Moderado"),CONCATENATE("R6C",'Mapa final'!#REF!),"")</f>
        <v>#REF!</v>
      </c>
      <c r="W41" s="191" t="e">
        <f>IF(AND('Mapa final'!#REF!="Baja",'Mapa final'!#REF!="Moderado"),CONCATENATE("R6C",'Mapa final'!#REF!),"")</f>
        <v>#REF!</v>
      </c>
      <c r="X41" s="191" t="e">
        <f>IF(AND('Mapa final'!#REF!="Baja",'Mapa final'!#REF!="Moderado"),CONCATENATE("R6C",'Mapa final'!#REF!),"")</f>
        <v>#REF!</v>
      </c>
      <c r="Y41" s="191" t="e">
        <f>IF(AND('Mapa final'!#REF!="Baja",'Mapa final'!#REF!="Moderado"),CONCATENATE("R6C",'Mapa final'!#REF!),"")</f>
        <v>#REF!</v>
      </c>
      <c r="Z41" s="191" t="e">
        <f>IF(AND('Mapa final'!#REF!="Baja",'Mapa final'!#REF!="Moderado"),CONCATENATE("R6C",'Mapa final'!#REF!),"")</f>
        <v>#REF!</v>
      </c>
      <c r="AA41" s="192" t="e">
        <f>IF(AND('Mapa final'!#REF!="Baja",'Mapa final'!#REF!="Moderado"),CONCATENATE("R6C",'Mapa final'!#REF!),"")</f>
        <v>#REF!</v>
      </c>
      <c r="AB41" s="178" t="e">
        <f>IF(AND('Mapa final'!#REF!="Baja",'Mapa final'!#REF!="Mayor"),CONCATENATE("R6C",'Mapa final'!#REF!),"")</f>
        <v>#REF!</v>
      </c>
      <c r="AC41" s="179" t="e">
        <f>IF(AND('Mapa final'!#REF!="Baja",'Mapa final'!#REF!="Mayor"),CONCATENATE("R6C",'Mapa final'!#REF!),"")</f>
        <v>#REF!</v>
      </c>
      <c r="AD41" s="179" t="e">
        <f>IF(AND('Mapa final'!#REF!="Baja",'Mapa final'!#REF!="Mayor"),CONCATENATE("R6C",'Mapa final'!#REF!),"")</f>
        <v>#REF!</v>
      </c>
      <c r="AE41" s="179" t="e">
        <f>IF(AND('Mapa final'!#REF!="Baja",'Mapa final'!#REF!="Mayor"),CONCATENATE("R6C",'Mapa final'!#REF!),"")</f>
        <v>#REF!</v>
      </c>
      <c r="AF41" s="179" t="e">
        <f>IF(AND('Mapa final'!#REF!="Baja",'Mapa final'!#REF!="Mayor"),CONCATENATE("R6C",'Mapa final'!#REF!),"")</f>
        <v>#REF!</v>
      </c>
      <c r="AG41" s="180" t="e">
        <f>IF(AND('Mapa final'!#REF!="Baja",'Mapa final'!#REF!="Mayor"),CONCATENATE("R6C",'Mapa final'!#REF!),"")</f>
        <v>#REF!</v>
      </c>
      <c r="AH41" s="181" t="e">
        <f>IF(AND('Mapa final'!#REF!="Baja",'Mapa final'!#REF!="Catastrófico"),CONCATENATE("R6C",'Mapa final'!#REF!),"")</f>
        <v>#REF!</v>
      </c>
      <c r="AI41" s="182" t="e">
        <f>IF(AND('Mapa final'!#REF!="Baja",'Mapa final'!#REF!="Catastrófico"),CONCATENATE("R6C",'Mapa final'!#REF!),"")</f>
        <v>#REF!</v>
      </c>
      <c r="AJ41" s="182" t="e">
        <f>IF(AND('Mapa final'!#REF!="Baja",'Mapa final'!#REF!="Catastrófico"),CONCATENATE("R6C",'Mapa final'!#REF!),"")</f>
        <v>#REF!</v>
      </c>
      <c r="AK41" s="182" t="e">
        <f>IF(AND('Mapa final'!#REF!="Baja",'Mapa final'!#REF!="Catastrófico"),CONCATENATE("R6C",'Mapa final'!#REF!),"")</f>
        <v>#REF!</v>
      </c>
      <c r="AL41" s="182" t="e">
        <f>IF(AND('Mapa final'!#REF!="Baja",'Mapa final'!#REF!="Catastrófico"),CONCATENATE("R6C",'Mapa final'!#REF!),"")</f>
        <v>#REF!</v>
      </c>
      <c r="AM41" s="183" t="e">
        <f>IF(AND('Mapa final'!#REF!="Baja",'Mapa final'!#REF!="Catastrófico"),CONCATENATE("R6C",'Mapa final'!#REF!),"")</f>
        <v>#REF!</v>
      </c>
      <c r="AN41" s="2"/>
      <c r="AO41" s="413"/>
      <c r="AP41" s="266"/>
      <c r="AQ41" s="266"/>
      <c r="AR41" s="266"/>
      <c r="AS41" s="266"/>
      <c r="AT41" s="414"/>
      <c r="AU41" s="2"/>
      <c r="AV41" s="2"/>
      <c r="AW41" s="2"/>
      <c r="AX41" s="2"/>
      <c r="AY41" s="2"/>
      <c r="AZ41" s="2"/>
      <c r="BA41" s="2"/>
      <c r="BB41" s="2"/>
      <c r="BC41" s="2"/>
      <c r="BD41" s="2"/>
      <c r="BE41" s="2"/>
      <c r="BF41" s="2"/>
      <c r="BG41" s="2"/>
      <c r="BH41" s="2"/>
      <c r="BI41" s="2"/>
    </row>
    <row r="42" spans="1:61" ht="15.75" customHeight="1" x14ac:dyDescent="0.35">
      <c r="A42" s="2"/>
      <c r="B42" s="405"/>
      <c r="C42" s="266"/>
      <c r="D42" s="267"/>
      <c r="E42" s="278"/>
      <c r="F42" s="266"/>
      <c r="G42" s="266"/>
      <c r="H42" s="266"/>
      <c r="I42" s="266"/>
      <c r="J42" s="202" t="e">
        <f>IF(AND('Mapa final'!#REF!="Baja",'Mapa final'!#REF!="Leve"),CONCATENATE("R7C",'Mapa final'!#REF!),"")</f>
        <v>#REF!</v>
      </c>
      <c r="K42" s="203" t="e">
        <f>IF(AND('Mapa final'!#REF!="Baja",'Mapa final'!#REF!="Leve"),CONCATENATE("R7C",'Mapa final'!#REF!),"")</f>
        <v>#REF!</v>
      </c>
      <c r="L42" s="203" t="e">
        <f>IF(AND('Mapa final'!#REF!="Baja",'Mapa final'!#REF!="Leve"),CONCATENATE("R7C",'Mapa final'!#REF!),"")</f>
        <v>#REF!</v>
      </c>
      <c r="M42" s="203" t="e">
        <f>IF(AND('Mapa final'!#REF!="Baja",'Mapa final'!#REF!="Leve"),CONCATENATE("R7C",'Mapa final'!#REF!),"")</f>
        <v>#REF!</v>
      </c>
      <c r="N42" s="203" t="e">
        <f>IF(AND('Mapa final'!#REF!="Baja",'Mapa final'!#REF!="Leve"),CONCATENATE("R7C",'Mapa final'!#REF!),"")</f>
        <v>#REF!</v>
      </c>
      <c r="O42" s="204" t="e">
        <f>IF(AND('Mapa final'!#REF!="Baja",'Mapa final'!#REF!="Leve"),CONCATENATE("R7C",'Mapa final'!#REF!),"")</f>
        <v>#REF!</v>
      </c>
      <c r="P42" s="190" t="e">
        <f>IF(AND('Mapa final'!#REF!="Baja",'Mapa final'!#REF!="Menor"),CONCATENATE("R7C",'Mapa final'!#REF!),"")</f>
        <v>#REF!</v>
      </c>
      <c r="Q42" s="191" t="e">
        <f>IF(AND('Mapa final'!#REF!="Baja",'Mapa final'!#REF!="Menor"),CONCATENATE("R7C",'Mapa final'!#REF!),"")</f>
        <v>#REF!</v>
      </c>
      <c r="R42" s="191" t="e">
        <f>IF(AND('Mapa final'!#REF!="Baja",'Mapa final'!#REF!="Menor"),CONCATENATE("R7C",'Mapa final'!#REF!),"")</f>
        <v>#REF!</v>
      </c>
      <c r="S42" s="191" t="e">
        <f>IF(AND('Mapa final'!#REF!="Baja",'Mapa final'!#REF!="Menor"),CONCATENATE("R7C",'Mapa final'!#REF!),"")</f>
        <v>#REF!</v>
      </c>
      <c r="T42" s="191" t="e">
        <f>IF(AND('Mapa final'!#REF!="Baja",'Mapa final'!#REF!="Menor"),CONCATENATE("R7C",'Mapa final'!#REF!),"")</f>
        <v>#REF!</v>
      </c>
      <c r="U42" s="192" t="e">
        <f>IF(AND('Mapa final'!#REF!="Baja",'Mapa final'!#REF!="Menor"),CONCATENATE("R7C",'Mapa final'!#REF!),"")</f>
        <v>#REF!</v>
      </c>
      <c r="V42" s="190" t="e">
        <f>IF(AND('Mapa final'!#REF!="Baja",'Mapa final'!#REF!="Moderado"),CONCATENATE("R7C",'Mapa final'!#REF!),"")</f>
        <v>#REF!</v>
      </c>
      <c r="W42" s="191" t="e">
        <f>IF(AND('Mapa final'!#REF!="Baja",'Mapa final'!#REF!="Moderado"),CONCATENATE("R7C",'Mapa final'!#REF!),"")</f>
        <v>#REF!</v>
      </c>
      <c r="X42" s="191" t="e">
        <f>IF(AND('Mapa final'!#REF!="Baja",'Mapa final'!#REF!="Moderado"),CONCATENATE("R7C",'Mapa final'!#REF!),"")</f>
        <v>#REF!</v>
      </c>
      <c r="Y42" s="191" t="e">
        <f>IF(AND('Mapa final'!#REF!="Baja",'Mapa final'!#REF!="Moderado"),CONCATENATE("R7C",'Mapa final'!#REF!),"")</f>
        <v>#REF!</v>
      </c>
      <c r="Z42" s="191" t="e">
        <f>IF(AND('Mapa final'!#REF!="Baja",'Mapa final'!#REF!="Moderado"),CONCATENATE("R7C",'Mapa final'!#REF!),"")</f>
        <v>#REF!</v>
      </c>
      <c r="AA42" s="192" t="e">
        <f>IF(AND('Mapa final'!#REF!="Baja",'Mapa final'!#REF!="Moderado"),CONCATENATE("R7C",'Mapa final'!#REF!),"")</f>
        <v>#REF!</v>
      </c>
      <c r="AB42" s="178" t="e">
        <f>IF(AND('Mapa final'!#REF!="Baja",'Mapa final'!#REF!="Mayor"),CONCATENATE("R7C",'Mapa final'!#REF!),"")</f>
        <v>#REF!</v>
      </c>
      <c r="AC42" s="179" t="e">
        <f>IF(AND('Mapa final'!#REF!="Baja",'Mapa final'!#REF!="Mayor"),CONCATENATE("R7C",'Mapa final'!#REF!),"")</f>
        <v>#REF!</v>
      </c>
      <c r="AD42" s="179" t="e">
        <f>IF(AND('Mapa final'!#REF!="Baja",'Mapa final'!#REF!="Mayor"),CONCATENATE("R7C",'Mapa final'!#REF!),"")</f>
        <v>#REF!</v>
      </c>
      <c r="AE42" s="179" t="e">
        <f>IF(AND('Mapa final'!#REF!="Baja",'Mapa final'!#REF!="Mayor"),CONCATENATE("R7C",'Mapa final'!#REF!),"")</f>
        <v>#REF!</v>
      </c>
      <c r="AF42" s="179" t="e">
        <f>IF(AND('Mapa final'!#REF!="Baja",'Mapa final'!#REF!="Mayor"),CONCATENATE("R7C",'Mapa final'!#REF!),"")</f>
        <v>#REF!</v>
      </c>
      <c r="AG42" s="180" t="e">
        <f>IF(AND('Mapa final'!#REF!="Baja",'Mapa final'!#REF!="Mayor"),CONCATENATE("R7C",'Mapa final'!#REF!),"")</f>
        <v>#REF!</v>
      </c>
      <c r="AH42" s="181" t="e">
        <f>IF(AND('Mapa final'!#REF!="Baja",'Mapa final'!#REF!="Catastrófico"),CONCATENATE("R7C",'Mapa final'!#REF!),"")</f>
        <v>#REF!</v>
      </c>
      <c r="AI42" s="182" t="e">
        <f>IF(AND('Mapa final'!#REF!="Baja",'Mapa final'!#REF!="Catastrófico"),CONCATENATE("R7C",'Mapa final'!#REF!),"")</f>
        <v>#REF!</v>
      </c>
      <c r="AJ42" s="182" t="e">
        <f>IF(AND('Mapa final'!#REF!="Baja",'Mapa final'!#REF!="Catastrófico"),CONCATENATE("R7C",'Mapa final'!#REF!),"")</f>
        <v>#REF!</v>
      </c>
      <c r="AK42" s="182" t="e">
        <f>IF(AND('Mapa final'!#REF!="Baja",'Mapa final'!#REF!="Catastrófico"),CONCATENATE("R7C",'Mapa final'!#REF!),"")</f>
        <v>#REF!</v>
      </c>
      <c r="AL42" s="182" t="e">
        <f>IF(AND('Mapa final'!#REF!="Baja",'Mapa final'!#REF!="Catastrófico"),CONCATENATE("R7C",'Mapa final'!#REF!),"")</f>
        <v>#REF!</v>
      </c>
      <c r="AM42" s="183" t="e">
        <f>IF(AND('Mapa final'!#REF!="Baja",'Mapa final'!#REF!="Catastrófico"),CONCATENATE("R7C",'Mapa final'!#REF!),"")</f>
        <v>#REF!</v>
      </c>
      <c r="AN42" s="2"/>
      <c r="AO42" s="413"/>
      <c r="AP42" s="266"/>
      <c r="AQ42" s="266"/>
      <c r="AR42" s="266"/>
      <c r="AS42" s="266"/>
      <c r="AT42" s="414"/>
      <c r="AU42" s="2"/>
      <c r="AV42" s="2"/>
      <c r="AW42" s="2"/>
      <c r="AX42" s="2"/>
      <c r="AY42" s="2"/>
      <c r="AZ42" s="2"/>
      <c r="BA42" s="2"/>
      <c r="BB42" s="2"/>
      <c r="BC42" s="2"/>
      <c r="BD42" s="2"/>
      <c r="BE42" s="2"/>
      <c r="BF42" s="2"/>
      <c r="BG42" s="2"/>
      <c r="BH42" s="2"/>
      <c r="BI42" s="2"/>
    </row>
    <row r="43" spans="1:61" ht="15.75" customHeight="1" x14ac:dyDescent="0.35">
      <c r="A43" s="2"/>
      <c r="B43" s="405"/>
      <c r="C43" s="266"/>
      <c r="D43" s="267"/>
      <c r="E43" s="278"/>
      <c r="F43" s="266"/>
      <c r="G43" s="266"/>
      <c r="H43" s="266"/>
      <c r="I43" s="266"/>
      <c r="J43" s="202" t="e">
        <f>IF(AND('Mapa final'!#REF!="Baja",'Mapa final'!#REF!="Leve"),CONCATENATE("R8C",'Mapa final'!#REF!),"")</f>
        <v>#REF!</v>
      </c>
      <c r="K43" s="203" t="e">
        <f>IF(AND('Mapa final'!#REF!="Baja",'Mapa final'!#REF!="Leve"),CONCATENATE("R8C",'Mapa final'!#REF!),"")</f>
        <v>#REF!</v>
      </c>
      <c r="L43" s="203" t="e">
        <f>IF(AND('Mapa final'!#REF!="Baja",'Mapa final'!#REF!="Leve"),CONCATENATE("R8C",'Mapa final'!#REF!),"")</f>
        <v>#REF!</v>
      </c>
      <c r="M43" s="203" t="e">
        <f>IF(AND('Mapa final'!#REF!="Baja",'Mapa final'!#REF!="Leve"),CONCATENATE("R8C",'Mapa final'!#REF!),"")</f>
        <v>#REF!</v>
      </c>
      <c r="N43" s="203" t="e">
        <f>IF(AND('Mapa final'!#REF!="Baja",'Mapa final'!#REF!="Leve"),CONCATENATE("R8C",'Mapa final'!#REF!),"")</f>
        <v>#REF!</v>
      </c>
      <c r="O43" s="204" t="e">
        <f>IF(AND('Mapa final'!#REF!="Baja",'Mapa final'!#REF!="Leve"),CONCATENATE("R8C",'Mapa final'!#REF!),"")</f>
        <v>#REF!</v>
      </c>
      <c r="P43" s="190" t="e">
        <f>IF(AND('Mapa final'!#REF!="Baja",'Mapa final'!#REF!="Menor"),CONCATENATE("R8C",'Mapa final'!#REF!),"")</f>
        <v>#REF!</v>
      </c>
      <c r="Q43" s="191" t="e">
        <f>IF(AND('Mapa final'!#REF!="Baja",'Mapa final'!#REF!="Menor"),CONCATENATE("R8C",'Mapa final'!#REF!),"")</f>
        <v>#REF!</v>
      </c>
      <c r="R43" s="191" t="e">
        <f>IF(AND('Mapa final'!#REF!="Baja",'Mapa final'!#REF!="Menor"),CONCATENATE("R8C",'Mapa final'!#REF!),"")</f>
        <v>#REF!</v>
      </c>
      <c r="S43" s="191" t="e">
        <f>IF(AND('Mapa final'!#REF!="Baja",'Mapa final'!#REF!="Menor"),CONCATENATE("R8C",'Mapa final'!#REF!),"")</f>
        <v>#REF!</v>
      </c>
      <c r="T43" s="191" t="e">
        <f>IF(AND('Mapa final'!#REF!="Baja",'Mapa final'!#REF!="Menor"),CONCATENATE("R8C",'Mapa final'!#REF!),"")</f>
        <v>#REF!</v>
      </c>
      <c r="U43" s="192" t="e">
        <f>IF(AND('Mapa final'!#REF!="Baja",'Mapa final'!#REF!="Menor"),CONCATENATE("R8C",'Mapa final'!#REF!),"")</f>
        <v>#REF!</v>
      </c>
      <c r="V43" s="190" t="e">
        <f>IF(AND('Mapa final'!#REF!="Baja",'Mapa final'!#REF!="Moderado"),CONCATENATE("R8C",'Mapa final'!#REF!),"")</f>
        <v>#REF!</v>
      </c>
      <c r="W43" s="191" t="e">
        <f>IF(AND('Mapa final'!#REF!="Baja",'Mapa final'!#REF!="Moderado"),CONCATENATE("R8C",'Mapa final'!#REF!),"")</f>
        <v>#REF!</v>
      </c>
      <c r="X43" s="191" t="e">
        <f>IF(AND('Mapa final'!#REF!="Baja",'Mapa final'!#REF!="Moderado"),CONCATENATE("R8C",'Mapa final'!#REF!),"")</f>
        <v>#REF!</v>
      </c>
      <c r="Y43" s="191" t="e">
        <f>IF(AND('Mapa final'!#REF!="Baja",'Mapa final'!#REF!="Moderado"),CONCATENATE("R8C",'Mapa final'!#REF!),"")</f>
        <v>#REF!</v>
      </c>
      <c r="Z43" s="191" t="e">
        <f>IF(AND('Mapa final'!#REF!="Baja",'Mapa final'!#REF!="Moderado"),CONCATENATE("R8C",'Mapa final'!#REF!),"")</f>
        <v>#REF!</v>
      </c>
      <c r="AA43" s="192" t="e">
        <f>IF(AND('Mapa final'!#REF!="Baja",'Mapa final'!#REF!="Moderado"),CONCATENATE("R8C",'Mapa final'!#REF!),"")</f>
        <v>#REF!</v>
      </c>
      <c r="AB43" s="178" t="e">
        <f>IF(AND('Mapa final'!#REF!="Baja",'Mapa final'!#REF!="Mayor"),CONCATENATE("R8C",'Mapa final'!#REF!),"")</f>
        <v>#REF!</v>
      </c>
      <c r="AC43" s="179" t="e">
        <f>IF(AND('Mapa final'!#REF!="Baja",'Mapa final'!#REF!="Mayor"),CONCATENATE("R8C",'Mapa final'!#REF!),"")</f>
        <v>#REF!</v>
      </c>
      <c r="AD43" s="179" t="e">
        <f>IF(AND('Mapa final'!#REF!="Baja",'Mapa final'!#REF!="Mayor"),CONCATENATE("R8C",'Mapa final'!#REF!),"")</f>
        <v>#REF!</v>
      </c>
      <c r="AE43" s="179" t="e">
        <f>IF(AND('Mapa final'!#REF!="Baja",'Mapa final'!#REF!="Mayor"),CONCATENATE("R8C",'Mapa final'!#REF!),"")</f>
        <v>#REF!</v>
      </c>
      <c r="AF43" s="179" t="e">
        <f>IF(AND('Mapa final'!#REF!="Baja",'Mapa final'!#REF!="Mayor"),CONCATENATE("R8C",'Mapa final'!#REF!),"")</f>
        <v>#REF!</v>
      </c>
      <c r="AG43" s="180" t="e">
        <f>IF(AND('Mapa final'!#REF!="Baja",'Mapa final'!#REF!="Mayor"),CONCATENATE("R8C",'Mapa final'!#REF!),"")</f>
        <v>#REF!</v>
      </c>
      <c r="AH43" s="181" t="e">
        <f>IF(AND('Mapa final'!#REF!="Baja",'Mapa final'!#REF!="Catastrófico"),CONCATENATE("R8C",'Mapa final'!#REF!),"")</f>
        <v>#REF!</v>
      </c>
      <c r="AI43" s="182" t="e">
        <f>IF(AND('Mapa final'!#REF!="Baja",'Mapa final'!#REF!="Catastrófico"),CONCATENATE("R8C",'Mapa final'!#REF!),"")</f>
        <v>#REF!</v>
      </c>
      <c r="AJ43" s="182" t="e">
        <f>IF(AND('Mapa final'!#REF!="Baja",'Mapa final'!#REF!="Catastrófico"),CONCATENATE("R8C",'Mapa final'!#REF!),"")</f>
        <v>#REF!</v>
      </c>
      <c r="AK43" s="182" t="e">
        <f>IF(AND('Mapa final'!#REF!="Baja",'Mapa final'!#REF!="Catastrófico"),CONCATENATE("R8C",'Mapa final'!#REF!),"")</f>
        <v>#REF!</v>
      </c>
      <c r="AL43" s="182" t="e">
        <f>IF(AND('Mapa final'!#REF!="Baja",'Mapa final'!#REF!="Catastrófico"),CONCATENATE("R8C",'Mapa final'!#REF!),"")</f>
        <v>#REF!</v>
      </c>
      <c r="AM43" s="183" t="e">
        <f>IF(AND('Mapa final'!#REF!="Baja",'Mapa final'!#REF!="Catastrófico"),CONCATENATE("R8C",'Mapa final'!#REF!),"")</f>
        <v>#REF!</v>
      </c>
      <c r="AN43" s="2"/>
      <c r="AO43" s="413"/>
      <c r="AP43" s="266"/>
      <c r="AQ43" s="266"/>
      <c r="AR43" s="266"/>
      <c r="AS43" s="266"/>
      <c r="AT43" s="414"/>
      <c r="AU43" s="2"/>
      <c r="AV43" s="2"/>
      <c r="AW43" s="2"/>
      <c r="AX43" s="2"/>
      <c r="AY43" s="2"/>
      <c r="AZ43" s="2"/>
      <c r="BA43" s="2"/>
      <c r="BB43" s="2"/>
      <c r="BC43" s="2"/>
      <c r="BD43" s="2"/>
      <c r="BE43" s="2"/>
      <c r="BF43" s="2"/>
      <c r="BG43" s="2"/>
      <c r="BH43" s="2"/>
      <c r="BI43" s="2"/>
    </row>
    <row r="44" spans="1:61" ht="15.75" customHeight="1" x14ac:dyDescent="0.35">
      <c r="A44" s="2"/>
      <c r="B44" s="405"/>
      <c r="C44" s="266"/>
      <c r="D44" s="267"/>
      <c r="E44" s="278"/>
      <c r="F44" s="266"/>
      <c r="G44" s="266"/>
      <c r="H44" s="266"/>
      <c r="I44" s="266"/>
      <c r="J44" s="202" t="e">
        <f>IF(AND('Mapa final'!#REF!="Baja",'Mapa final'!#REF!="Leve"),CONCATENATE("R9C",'Mapa final'!#REF!),"")</f>
        <v>#REF!</v>
      </c>
      <c r="K44" s="203" t="e">
        <f>IF(AND('Mapa final'!#REF!="Baja",'Mapa final'!#REF!="Leve"),CONCATENATE("R9C",'Mapa final'!#REF!),"")</f>
        <v>#REF!</v>
      </c>
      <c r="L44" s="203" t="e">
        <f>IF(AND('Mapa final'!#REF!="Baja",'Mapa final'!#REF!="Leve"),CONCATENATE("R9C",'Mapa final'!#REF!),"")</f>
        <v>#REF!</v>
      </c>
      <c r="M44" s="203" t="e">
        <f>IF(AND('Mapa final'!#REF!="Baja",'Mapa final'!#REF!="Leve"),CONCATENATE("R9C",'Mapa final'!#REF!),"")</f>
        <v>#REF!</v>
      </c>
      <c r="N44" s="203" t="e">
        <f>IF(AND('Mapa final'!#REF!="Baja",'Mapa final'!#REF!="Leve"),CONCATENATE("R9C",'Mapa final'!#REF!),"")</f>
        <v>#REF!</v>
      </c>
      <c r="O44" s="204" t="e">
        <f>IF(AND('Mapa final'!#REF!="Baja",'Mapa final'!#REF!="Leve"),CONCATENATE("R9C",'Mapa final'!#REF!),"")</f>
        <v>#REF!</v>
      </c>
      <c r="P44" s="190" t="e">
        <f>IF(AND('Mapa final'!#REF!="Baja",'Mapa final'!#REF!="Menor"),CONCATENATE("R9C",'Mapa final'!#REF!),"")</f>
        <v>#REF!</v>
      </c>
      <c r="Q44" s="191" t="e">
        <f>IF(AND('Mapa final'!#REF!="Baja",'Mapa final'!#REF!="Menor"),CONCATENATE("R9C",'Mapa final'!#REF!),"")</f>
        <v>#REF!</v>
      </c>
      <c r="R44" s="191" t="e">
        <f>IF(AND('Mapa final'!#REF!="Baja",'Mapa final'!#REF!="Menor"),CONCATENATE("R9C",'Mapa final'!#REF!),"")</f>
        <v>#REF!</v>
      </c>
      <c r="S44" s="191" t="e">
        <f>IF(AND('Mapa final'!#REF!="Baja",'Mapa final'!#REF!="Menor"),CONCATENATE("R9C",'Mapa final'!#REF!),"")</f>
        <v>#REF!</v>
      </c>
      <c r="T44" s="191" t="e">
        <f>IF(AND('Mapa final'!#REF!="Baja",'Mapa final'!#REF!="Menor"),CONCATENATE("R9C",'Mapa final'!#REF!),"")</f>
        <v>#REF!</v>
      </c>
      <c r="U44" s="192" t="e">
        <f>IF(AND('Mapa final'!#REF!="Baja",'Mapa final'!#REF!="Menor"),CONCATENATE("R9C",'Mapa final'!#REF!),"")</f>
        <v>#REF!</v>
      </c>
      <c r="V44" s="190" t="e">
        <f>IF(AND('Mapa final'!#REF!="Baja",'Mapa final'!#REF!="Moderado"),CONCATENATE("R9C",'Mapa final'!#REF!),"")</f>
        <v>#REF!</v>
      </c>
      <c r="W44" s="191" t="e">
        <f>IF(AND('Mapa final'!#REF!="Baja",'Mapa final'!#REF!="Moderado"),CONCATENATE("R9C",'Mapa final'!#REF!),"")</f>
        <v>#REF!</v>
      </c>
      <c r="X44" s="191" t="e">
        <f>IF(AND('Mapa final'!#REF!="Baja",'Mapa final'!#REF!="Moderado"),CONCATENATE("R9C",'Mapa final'!#REF!),"")</f>
        <v>#REF!</v>
      </c>
      <c r="Y44" s="191" t="e">
        <f>IF(AND('Mapa final'!#REF!="Baja",'Mapa final'!#REF!="Moderado"),CONCATENATE("R9C",'Mapa final'!#REF!),"")</f>
        <v>#REF!</v>
      </c>
      <c r="Z44" s="191" t="e">
        <f>IF(AND('Mapa final'!#REF!="Baja",'Mapa final'!#REF!="Moderado"),CONCATENATE("R9C",'Mapa final'!#REF!),"")</f>
        <v>#REF!</v>
      </c>
      <c r="AA44" s="192" t="e">
        <f>IF(AND('Mapa final'!#REF!="Baja",'Mapa final'!#REF!="Moderado"),CONCATENATE("R9C",'Mapa final'!#REF!),"")</f>
        <v>#REF!</v>
      </c>
      <c r="AB44" s="178" t="e">
        <f>IF(AND('Mapa final'!#REF!="Baja",'Mapa final'!#REF!="Mayor"),CONCATENATE("R9C",'Mapa final'!#REF!),"")</f>
        <v>#REF!</v>
      </c>
      <c r="AC44" s="179" t="e">
        <f>IF(AND('Mapa final'!#REF!="Baja",'Mapa final'!#REF!="Mayor"),CONCATENATE("R9C",'Mapa final'!#REF!),"")</f>
        <v>#REF!</v>
      </c>
      <c r="AD44" s="179" t="e">
        <f>IF(AND('Mapa final'!#REF!="Baja",'Mapa final'!#REF!="Mayor"),CONCATENATE("R9C",'Mapa final'!#REF!),"")</f>
        <v>#REF!</v>
      </c>
      <c r="AE44" s="179" t="e">
        <f>IF(AND('Mapa final'!#REF!="Baja",'Mapa final'!#REF!="Mayor"),CONCATENATE("R9C",'Mapa final'!#REF!),"")</f>
        <v>#REF!</v>
      </c>
      <c r="AF44" s="179" t="e">
        <f>IF(AND('Mapa final'!#REF!="Baja",'Mapa final'!#REF!="Mayor"),CONCATENATE("R9C",'Mapa final'!#REF!),"")</f>
        <v>#REF!</v>
      </c>
      <c r="AG44" s="180" t="e">
        <f>IF(AND('Mapa final'!#REF!="Baja",'Mapa final'!#REF!="Mayor"),CONCATENATE("R9C",'Mapa final'!#REF!),"")</f>
        <v>#REF!</v>
      </c>
      <c r="AH44" s="181" t="e">
        <f>IF(AND('Mapa final'!#REF!="Baja",'Mapa final'!#REF!="Catastrófico"),CONCATENATE("R9C",'Mapa final'!#REF!),"")</f>
        <v>#REF!</v>
      </c>
      <c r="AI44" s="182" t="e">
        <f>IF(AND('Mapa final'!#REF!="Baja",'Mapa final'!#REF!="Catastrófico"),CONCATENATE("R9C",'Mapa final'!#REF!),"")</f>
        <v>#REF!</v>
      </c>
      <c r="AJ44" s="182" t="e">
        <f>IF(AND('Mapa final'!#REF!="Baja",'Mapa final'!#REF!="Catastrófico"),CONCATENATE("R9C",'Mapa final'!#REF!),"")</f>
        <v>#REF!</v>
      </c>
      <c r="AK44" s="182" t="e">
        <f>IF(AND('Mapa final'!#REF!="Baja",'Mapa final'!#REF!="Catastrófico"),CONCATENATE("R9C",'Mapa final'!#REF!),"")</f>
        <v>#REF!</v>
      </c>
      <c r="AL44" s="182" t="e">
        <f>IF(AND('Mapa final'!#REF!="Baja",'Mapa final'!#REF!="Catastrófico"),CONCATENATE("R9C",'Mapa final'!#REF!),"")</f>
        <v>#REF!</v>
      </c>
      <c r="AM44" s="183" t="e">
        <f>IF(AND('Mapa final'!#REF!="Baja",'Mapa final'!#REF!="Catastrófico"),CONCATENATE("R9C",'Mapa final'!#REF!),"")</f>
        <v>#REF!</v>
      </c>
      <c r="AN44" s="2"/>
      <c r="AO44" s="413"/>
      <c r="AP44" s="266"/>
      <c r="AQ44" s="266"/>
      <c r="AR44" s="266"/>
      <c r="AS44" s="266"/>
      <c r="AT44" s="414"/>
      <c r="AU44" s="2"/>
      <c r="AV44" s="2"/>
      <c r="AW44" s="2"/>
      <c r="AX44" s="2"/>
      <c r="AY44" s="2"/>
      <c r="AZ44" s="2"/>
      <c r="BA44" s="2"/>
      <c r="BB44" s="2"/>
      <c r="BC44" s="2"/>
      <c r="BD44" s="2"/>
      <c r="BE44" s="2"/>
      <c r="BF44" s="2"/>
      <c r="BG44" s="2"/>
      <c r="BH44" s="2"/>
      <c r="BI44" s="2"/>
    </row>
    <row r="45" spans="1:61" ht="15.75" customHeight="1" x14ac:dyDescent="0.35">
      <c r="A45" s="2"/>
      <c r="B45" s="405"/>
      <c r="C45" s="266"/>
      <c r="D45" s="267"/>
      <c r="E45" s="374"/>
      <c r="F45" s="388"/>
      <c r="G45" s="388"/>
      <c r="H45" s="388"/>
      <c r="I45" s="388"/>
      <c r="J45" s="205" t="e">
        <f>IF(AND('Mapa final'!#REF!="Baja",'Mapa final'!#REF!="Leve"),CONCATENATE("R10C",'Mapa final'!#REF!),"")</f>
        <v>#REF!</v>
      </c>
      <c r="K45" s="206" t="e">
        <f>IF(AND('Mapa final'!#REF!="Baja",'Mapa final'!#REF!="Leve"),CONCATENATE("R10C",'Mapa final'!#REF!),"")</f>
        <v>#REF!</v>
      </c>
      <c r="L45" s="206" t="e">
        <f>IF(AND('Mapa final'!#REF!="Baja",'Mapa final'!#REF!="Leve"),CONCATENATE("R10C",'Mapa final'!#REF!),"")</f>
        <v>#REF!</v>
      </c>
      <c r="M45" s="206" t="e">
        <f>IF(AND('Mapa final'!#REF!="Baja",'Mapa final'!#REF!="Leve"),CONCATENATE("R10C",'Mapa final'!#REF!),"")</f>
        <v>#REF!</v>
      </c>
      <c r="N45" s="206" t="e">
        <f>IF(AND('Mapa final'!#REF!="Baja",'Mapa final'!#REF!="Leve"),CONCATENATE("R10C",'Mapa final'!#REF!),"")</f>
        <v>#REF!</v>
      </c>
      <c r="O45" s="207" t="e">
        <f>IF(AND('Mapa final'!#REF!="Baja",'Mapa final'!#REF!="Leve"),CONCATENATE("R10C",'Mapa final'!#REF!),"")</f>
        <v>#REF!</v>
      </c>
      <c r="P45" s="190" t="e">
        <f>IF(AND('Mapa final'!#REF!="Baja",'Mapa final'!#REF!="Menor"),CONCATENATE("R10C",'Mapa final'!#REF!),"")</f>
        <v>#REF!</v>
      </c>
      <c r="Q45" s="191" t="e">
        <f>IF(AND('Mapa final'!#REF!="Baja",'Mapa final'!#REF!="Menor"),CONCATENATE("R10C",'Mapa final'!#REF!),"")</f>
        <v>#REF!</v>
      </c>
      <c r="R45" s="191" t="e">
        <f>IF(AND('Mapa final'!#REF!="Baja",'Mapa final'!#REF!="Menor"),CONCATENATE("R10C",'Mapa final'!#REF!),"")</f>
        <v>#REF!</v>
      </c>
      <c r="S45" s="191" t="e">
        <f>IF(AND('Mapa final'!#REF!="Baja",'Mapa final'!#REF!="Menor"),CONCATENATE("R10C",'Mapa final'!#REF!),"")</f>
        <v>#REF!</v>
      </c>
      <c r="T45" s="191" t="e">
        <f>IF(AND('Mapa final'!#REF!="Baja",'Mapa final'!#REF!="Menor"),CONCATENATE("R10C",'Mapa final'!#REF!),"")</f>
        <v>#REF!</v>
      </c>
      <c r="U45" s="192" t="e">
        <f>IF(AND('Mapa final'!#REF!="Baja",'Mapa final'!#REF!="Menor"),CONCATENATE("R10C",'Mapa final'!#REF!),"")</f>
        <v>#REF!</v>
      </c>
      <c r="V45" s="196" t="e">
        <f>IF(AND('Mapa final'!#REF!="Baja",'Mapa final'!#REF!="Moderado"),CONCATENATE("R10C",'Mapa final'!#REF!),"")</f>
        <v>#REF!</v>
      </c>
      <c r="W45" s="197" t="e">
        <f>IF(AND('Mapa final'!#REF!="Baja",'Mapa final'!#REF!="Moderado"),CONCATENATE("R10C",'Mapa final'!#REF!),"")</f>
        <v>#REF!</v>
      </c>
      <c r="X45" s="197" t="e">
        <f>IF(AND('Mapa final'!#REF!="Baja",'Mapa final'!#REF!="Moderado"),CONCATENATE("R10C",'Mapa final'!#REF!),"")</f>
        <v>#REF!</v>
      </c>
      <c r="Y45" s="197" t="e">
        <f>IF(AND('Mapa final'!#REF!="Baja",'Mapa final'!#REF!="Moderado"),CONCATENATE("R10C",'Mapa final'!#REF!),"")</f>
        <v>#REF!</v>
      </c>
      <c r="Z45" s="197" t="e">
        <f>IF(AND('Mapa final'!#REF!="Baja",'Mapa final'!#REF!="Moderado"),CONCATENATE("R10C",'Mapa final'!#REF!),"")</f>
        <v>#REF!</v>
      </c>
      <c r="AA45" s="198" t="e">
        <f>IF(AND('Mapa final'!#REF!="Baja",'Mapa final'!#REF!="Moderado"),CONCATENATE("R10C",'Mapa final'!#REF!),"")</f>
        <v>#REF!</v>
      </c>
      <c r="AB45" s="184" t="e">
        <f>IF(AND('Mapa final'!#REF!="Baja",'Mapa final'!#REF!="Mayor"),CONCATENATE("R10C",'Mapa final'!#REF!),"")</f>
        <v>#REF!</v>
      </c>
      <c r="AC45" s="185" t="e">
        <f>IF(AND('Mapa final'!#REF!="Baja",'Mapa final'!#REF!="Mayor"),CONCATENATE("R10C",'Mapa final'!#REF!),"")</f>
        <v>#REF!</v>
      </c>
      <c r="AD45" s="185" t="e">
        <f>IF(AND('Mapa final'!#REF!="Baja",'Mapa final'!#REF!="Mayor"),CONCATENATE("R10C",'Mapa final'!#REF!),"")</f>
        <v>#REF!</v>
      </c>
      <c r="AE45" s="185" t="e">
        <f>IF(AND('Mapa final'!#REF!="Baja",'Mapa final'!#REF!="Mayor"),CONCATENATE("R10C",'Mapa final'!#REF!),"")</f>
        <v>#REF!</v>
      </c>
      <c r="AF45" s="185" t="e">
        <f>IF(AND('Mapa final'!#REF!="Baja",'Mapa final'!#REF!="Mayor"),CONCATENATE("R10C",'Mapa final'!#REF!),"")</f>
        <v>#REF!</v>
      </c>
      <c r="AG45" s="186" t="e">
        <f>IF(AND('Mapa final'!#REF!="Baja",'Mapa final'!#REF!="Mayor"),CONCATENATE("R10C",'Mapa final'!#REF!),"")</f>
        <v>#REF!</v>
      </c>
      <c r="AH45" s="187" t="e">
        <f>IF(AND('Mapa final'!#REF!="Baja",'Mapa final'!#REF!="Catastrófico"),CONCATENATE("R10C",'Mapa final'!#REF!),"")</f>
        <v>#REF!</v>
      </c>
      <c r="AI45" s="188" t="e">
        <f>IF(AND('Mapa final'!#REF!="Baja",'Mapa final'!#REF!="Catastrófico"),CONCATENATE("R10C",'Mapa final'!#REF!),"")</f>
        <v>#REF!</v>
      </c>
      <c r="AJ45" s="188" t="e">
        <f>IF(AND('Mapa final'!#REF!="Baja",'Mapa final'!#REF!="Catastrófico"),CONCATENATE("R10C",'Mapa final'!#REF!),"")</f>
        <v>#REF!</v>
      </c>
      <c r="AK45" s="188" t="e">
        <f>IF(AND('Mapa final'!#REF!="Baja",'Mapa final'!#REF!="Catastrófico"),CONCATENATE("R10C",'Mapa final'!#REF!),"")</f>
        <v>#REF!</v>
      </c>
      <c r="AL45" s="188" t="e">
        <f>IF(AND('Mapa final'!#REF!="Baja",'Mapa final'!#REF!="Catastrófico"),CONCATENATE("R10C",'Mapa final'!#REF!),"")</f>
        <v>#REF!</v>
      </c>
      <c r="AM45" s="189" t="e">
        <f>IF(AND('Mapa final'!#REF!="Baja",'Mapa final'!#REF!="Catastrófico"),CONCATENATE("R10C",'Mapa final'!#REF!),"")</f>
        <v>#REF!</v>
      </c>
      <c r="AN45" s="2"/>
      <c r="AO45" s="415"/>
      <c r="AP45" s="392"/>
      <c r="AQ45" s="392"/>
      <c r="AR45" s="392"/>
      <c r="AS45" s="392"/>
      <c r="AT45" s="416"/>
    </row>
    <row r="46" spans="1:61" ht="46.5" customHeight="1" x14ac:dyDescent="0.55000000000000004">
      <c r="A46" s="2"/>
      <c r="B46" s="405"/>
      <c r="C46" s="266"/>
      <c r="D46" s="267"/>
      <c r="E46" s="420" t="s">
        <v>372</v>
      </c>
      <c r="F46" s="390"/>
      <c r="G46" s="390"/>
      <c r="H46" s="390"/>
      <c r="I46" s="380"/>
      <c r="J46" s="199" t="e">
        <f>IF(AND('Mapa final'!#REF!="Muy Baja",'Mapa final'!#REF!="Leve"),CONCATENATE("R1C",'Mapa final'!#REF!),"")</f>
        <v>#REF!</v>
      </c>
      <c r="K46" s="200" t="e">
        <f>IF(AND('Mapa final'!#REF!="Muy Baja",'Mapa final'!#REF!="Leve"),CONCATENATE("R1C",'Mapa final'!#REF!),"")</f>
        <v>#REF!</v>
      </c>
      <c r="L46" s="200" t="e">
        <f>IF(AND('Mapa final'!#REF!="Muy Baja",'Mapa final'!#REF!="Leve"),CONCATENATE("R1C",'Mapa final'!#REF!),"")</f>
        <v>#REF!</v>
      </c>
      <c r="M46" s="200" t="e">
        <f>IF(AND('Mapa final'!#REF!="Muy Baja",'Mapa final'!#REF!="Leve"),CONCATENATE("R1C",'Mapa final'!#REF!),"")</f>
        <v>#REF!</v>
      </c>
      <c r="N46" s="200" t="e">
        <f>IF(AND('Mapa final'!#REF!="Muy Baja",'Mapa final'!#REF!="Leve"),CONCATENATE("R1C",'Mapa final'!#REF!),"")</f>
        <v>#REF!</v>
      </c>
      <c r="O46" s="201" t="e">
        <f>IF(AND('Mapa final'!#REF!="Muy Baja",'Mapa final'!#REF!="Leve"),CONCATENATE("R1C",'Mapa final'!#REF!),"")</f>
        <v>#REF!</v>
      </c>
      <c r="P46" s="199" t="e">
        <f>IF(AND('Mapa final'!#REF!="Muy Baja",'Mapa final'!#REF!="Menor"),CONCATENATE("R1C",'Mapa final'!#REF!),"")</f>
        <v>#REF!</v>
      </c>
      <c r="Q46" s="200" t="e">
        <f>IF(AND('Mapa final'!#REF!="Muy Baja",'Mapa final'!#REF!="Menor"),CONCATENATE("R1C",'Mapa final'!#REF!),"")</f>
        <v>#REF!</v>
      </c>
      <c r="R46" s="200" t="e">
        <f>IF(AND('Mapa final'!#REF!="Muy Baja",'Mapa final'!#REF!="Menor"),CONCATENATE("R1C",'Mapa final'!#REF!),"")</f>
        <v>#REF!</v>
      </c>
      <c r="S46" s="200" t="e">
        <f>IF(AND('Mapa final'!#REF!="Muy Baja",'Mapa final'!#REF!="Menor"),CONCATENATE("R1C",'Mapa final'!#REF!),"")</f>
        <v>#REF!</v>
      </c>
      <c r="T46" s="200" t="e">
        <f>IF(AND('Mapa final'!#REF!="Muy Baja",'Mapa final'!#REF!="Menor"),CONCATENATE("R1C",'Mapa final'!#REF!),"")</f>
        <v>#REF!</v>
      </c>
      <c r="U46" s="201" t="e">
        <f>IF(AND('Mapa final'!#REF!="Muy Baja",'Mapa final'!#REF!="Menor"),CONCATENATE("R1C",'Mapa final'!#REF!),"")</f>
        <v>#REF!</v>
      </c>
      <c r="V46" s="193" t="e">
        <f>IF(AND('Mapa final'!#REF!="Muy Baja",'Mapa final'!#REF!="Moderado"),CONCATENATE("R1C",'Mapa final'!#REF!),"")</f>
        <v>#REF!</v>
      </c>
      <c r="W46" s="208" t="e">
        <f>IF(AND('Mapa final'!#REF!="Muy Baja",'Mapa final'!#REF!="Moderado"),CONCATENATE("R1C",'Mapa final'!#REF!),"")</f>
        <v>#REF!</v>
      </c>
      <c r="X46" s="194" t="e">
        <f>IF(AND('Mapa final'!#REF!="Muy Baja",'Mapa final'!#REF!="Moderado"),CONCATENATE("R1C",'Mapa final'!#REF!),"")</f>
        <v>#REF!</v>
      </c>
      <c r="Y46" s="194" t="e">
        <f>IF(AND('Mapa final'!#REF!="Muy Baja",'Mapa final'!#REF!="Moderado"),CONCATENATE("R1C",'Mapa final'!#REF!),"")</f>
        <v>#REF!</v>
      </c>
      <c r="Z46" s="194" t="e">
        <f>IF(AND('Mapa final'!#REF!="Muy Baja",'Mapa final'!#REF!="Moderado"),CONCATENATE("R1C",'Mapa final'!#REF!),"")</f>
        <v>#REF!</v>
      </c>
      <c r="AA46" s="195" t="e">
        <f>IF(AND('Mapa final'!#REF!="Muy Baja",'Mapa final'!#REF!="Moderado"),CONCATENATE("R1C",'Mapa final'!#REF!),"")</f>
        <v>#REF!</v>
      </c>
      <c r="AB46" s="172" t="e">
        <f>IF(AND('Mapa final'!#REF!="Muy Baja",'Mapa final'!#REF!="Mayor"),CONCATENATE("R1C",'Mapa final'!#REF!),"")</f>
        <v>#REF!</v>
      </c>
      <c r="AC46" s="173" t="e">
        <f>IF(AND('Mapa final'!#REF!="Muy Baja",'Mapa final'!#REF!="Mayor"),CONCATENATE("R1C",'Mapa final'!#REF!),"")</f>
        <v>#REF!</v>
      </c>
      <c r="AD46" s="173" t="e">
        <f>IF(AND('Mapa final'!#REF!="Muy Baja",'Mapa final'!#REF!="Mayor"),CONCATENATE("R1C",'Mapa final'!#REF!),"")</f>
        <v>#REF!</v>
      </c>
      <c r="AE46" s="173" t="e">
        <f>IF(AND('Mapa final'!#REF!="Muy Baja",'Mapa final'!#REF!="Mayor"),CONCATENATE("R1C",'Mapa final'!#REF!),"")</f>
        <v>#REF!</v>
      </c>
      <c r="AF46" s="173" t="e">
        <f>IF(AND('Mapa final'!#REF!="Muy Baja",'Mapa final'!#REF!="Mayor"),CONCATENATE("R1C",'Mapa final'!#REF!),"")</f>
        <v>#REF!</v>
      </c>
      <c r="AG46" s="174" t="e">
        <f>IF(AND('Mapa final'!#REF!="Muy Baja",'Mapa final'!#REF!="Mayor"),CONCATENATE("R1C",'Mapa final'!#REF!),"")</f>
        <v>#REF!</v>
      </c>
      <c r="AH46" s="175" t="e">
        <f>IF(AND('Mapa final'!#REF!="Muy Baja",'Mapa final'!#REF!="Catastrófico"),CONCATENATE("R1C",'Mapa final'!#REF!),"")</f>
        <v>#REF!</v>
      </c>
      <c r="AI46" s="176" t="e">
        <f>IF(AND('Mapa final'!#REF!="Muy Baja",'Mapa final'!#REF!="Catastrófico"),CONCATENATE("R1C",'Mapa final'!#REF!),"")</f>
        <v>#REF!</v>
      </c>
      <c r="AJ46" s="176" t="e">
        <f>IF(AND('Mapa final'!#REF!="Muy Baja",'Mapa final'!#REF!="Catastrófico"),CONCATENATE("R1C",'Mapa final'!#REF!),"")</f>
        <v>#REF!</v>
      </c>
      <c r="AK46" s="176" t="e">
        <f>IF(AND('Mapa final'!#REF!="Muy Baja",'Mapa final'!#REF!="Catastrófico"),CONCATENATE("R1C",'Mapa final'!#REF!),"")</f>
        <v>#REF!</v>
      </c>
      <c r="AL46" s="176" t="e">
        <f>IF(AND('Mapa final'!#REF!="Muy Baja",'Mapa final'!#REF!="Catastrófico"),CONCATENATE("R1C",'Mapa final'!#REF!),"")</f>
        <v>#REF!</v>
      </c>
      <c r="AM46" s="177" t="e">
        <f>IF(AND('Mapa final'!#REF!="Muy Baja",'Mapa final'!#REF!="Catastrófico"),CONCATENATE("R1C",'Mapa final'!#REF!),"")</f>
        <v>#REF!</v>
      </c>
      <c r="AN46" s="2"/>
      <c r="AO46" s="2"/>
      <c r="AP46" s="2"/>
      <c r="AQ46" s="2"/>
      <c r="AR46" s="2"/>
      <c r="AS46" s="2"/>
      <c r="AT46" s="2"/>
      <c r="AU46" s="2"/>
      <c r="AV46" s="2"/>
      <c r="AW46" s="2"/>
      <c r="AX46" s="2"/>
      <c r="AY46" s="2"/>
      <c r="AZ46" s="2"/>
      <c r="BA46" s="2"/>
      <c r="BB46" s="2"/>
      <c r="BC46" s="2"/>
      <c r="BD46" s="2"/>
      <c r="BE46" s="2"/>
      <c r="BF46" s="2"/>
      <c r="BG46" s="2"/>
      <c r="BH46" s="2"/>
      <c r="BI46" s="2"/>
    </row>
    <row r="47" spans="1:61" ht="46.5" customHeight="1" x14ac:dyDescent="0.35">
      <c r="A47" s="2"/>
      <c r="B47" s="405"/>
      <c r="C47" s="266"/>
      <c r="D47" s="267"/>
      <c r="E47" s="278"/>
      <c r="F47" s="266"/>
      <c r="G47" s="266"/>
      <c r="H47" s="266"/>
      <c r="I47" s="267"/>
      <c r="J47" s="202" t="e">
        <f>IF(AND('Mapa final'!#REF!="Muy Baja",'Mapa final'!#REF!="Leve"),CONCATENATE("R2C",'Mapa final'!#REF!),"")</f>
        <v>#REF!</v>
      </c>
      <c r="K47" s="203" t="e">
        <f>IF(AND('Mapa final'!#REF!="Muy Baja",'Mapa final'!#REF!="Leve"),CONCATENATE("R2C",'Mapa final'!#REF!),"")</f>
        <v>#REF!</v>
      </c>
      <c r="L47" s="203" t="e">
        <f>IF(AND('Mapa final'!#REF!="Muy Baja",'Mapa final'!#REF!="Leve"),CONCATENATE("R2C",'Mapa final'!#REF!),"")</f>
        <v>#REF!</v>
      </c>
      <c r="M47" s="203" t="e">
        <f>IF(AND('Mapa final'!#REF!="Muy Baja",'Mapa final'!#REF!="Leve"),CONCATENATE("R2C",'Mapa final'!#REF!),"")</f>
        <v>#REF!</v>
      </c>
      <c r="N47" s="203" t="e">
        <f>IF(AND('Mapa final'!#REF!="Muy Baja",'Mapa final'!#REF!="Leve"),CONCATENATE("R2C",'Mapa final'!#REF!),"")</f>
        <v>#REF!</v>
      </c>
      <c r="O47" s="204" t="e">
        <f>IF(AND('Mapa final'!#REF!="Muy Baja",'Mapa final'!#REF!="Leve"),CONCATENATE("R2C",'Mapa final'!#REF!),"")</f>
        <v>#REF!</v>
      </c>
      <c r="P47" s="202" t="e">
        <f>IF(AND('Mapa final'!#REF!="Muy Baja",'Mapa final'!#REF!="Menor"),CONCATENATE("R2C",'Mapa final'!#REF!),"")</f>
        <v>#REF!</v>
      </c>
      <c r="Q47" s="203" t="e">
        <f>IF(AND('Mapa final'!#REF!="Muy Baja",'Mapa final'!#REF!="Menor"),CONCATENATE("R2C",'Mapa final'!#REF!),"")</f>
        <v>#REF!</v>
      </c>
      <c r="R47" s="203" t="e">
        <f>IF(AND('Mapa final'!#REF!="Muy Baja",'Mapa final'!#REF!="Menor"),CONCATENATE("R2C",'Mapa final'!#REF!),"")</f>
        <v>#REF!</v>
      </c>
      <c r="S47" s="203" t="e">
        <f>IF(AND('Mapa final'!#REF!="Muy Baja",'Mapa final'!#REF!="Menor"),CONCATENATE("R2C",'Mapa final'!#REF!),"")</f>
        <v>#REF!</v>
      </c>
      <c r="T47" s="203" t="e">
        <f>IF(AND('Mapa final'!#REF!="Muy Baja",'Mapa final'!#REF!="Menor"),CONCATENATE("R2C",'Mapa final'!#REF!),"")</f>
        <v>#REF!</v>
      </c>
      <c r="U47" s="204" t="e">
        <f>IF(AND('Mapa final'!#REF!="Muy Baja",'Mapa final'!#REF!="Menor"),CONCATENATE("R2C",'Mapa final'!#REF!),"")</f>
        <v>#REF!</v>
      </c>
      <c r="V47" s="190" t="e">
        <f>IF(AND('Mapa final'!#REF!="Muy Baja",'Mapa final'!#REF!="Moderado"),CONCATENATE("R2C",'Mapa final'!#REF!),"")</f>
        <v>#REF!</v>
      </c>
      <c r="W47" s="191" t="e">
        <f>IF(AND('Mapa final'!#REF!="Muy Baja",'Mapa final'!#REF!="Moderado"),CONCATENATE("R2C",'Mapa final'!#REF!),"")</f>
        <v>#REF!</v>
      </c>
      <c r="X47" s="191" t="e">
        <f>IF(AND('Mapa final'!#REF!="Muy Baja",'Mapa final'!#REF!="Moderado"),CONCATENATE("R2C",'Mapa final'!#REF!),"")</f>
        <v>#REF!</v>
      </c>
      <c r="Y47" s="191" t="e">
        <f>IF(AND('Mapa final'!#REF!="Muy Baja",'Mapa final'!#REF!="Moderado"),CONCATENATE("R2C",'Mapa final'!#REF!),"")</f>
        <v>#REF!</v>
      </c>
      <c r="Z47" s="191" t="e">
        <f>IF(AND('Mapa final'!#REF!="Muy Baja",'Mapa final'!#REF!="Moderado"),CONCATENATE("R2C",'Mapa final'!#REF!),"")</f>
        <v>#REF!</v>
      </c>
      <c r="AA47" s="192" t="e">
        <f>IF(AND('Mapa final'!#REF!="Muy Baja",'Mapa final'!#REF!="Moderado"),CONCATENATE("R2C",'Mapa final'!#REF!),"")</f>
        <v>#REF!</v>
      </c>
      <c r="AB47" s="178" t="e">
        <f>IF(AND('Mapa final'!#REF!="Muy Baja",'Mapa final'!#REF!="Mayor"),CONCATENATE("R2C",'Mapa final'!#REF!),"")</f>
        <v>#REF!</v>
      </c>
      <c r="AC47" s="179" t="e">
        <f>IF(AND('Mapa final'!#REF!="Muy Baja",'Mapa final'!#REF!="Mayor"),CONCATENATE("R2C",'Mapa final'!#REF!),"")</f>
        <v>#REF!</v>
      </c>
      <c r="AD47" s="179" t="e">
        <f>IF(AND('Mapa final'!#REF!="Muy Baja",'Mapa final'!#REF!="Mayor"),CONCATENATE("R2C",'Mapa final'!#REF!),"")</f>
        <v>#REF!</v>
      </c>
      <c r="AE47" s="179" t="e">
        <f>IF(AND('Mapa final'!#REF!="Muy Baja",'Mapa final'!#REF!="Mayor"),CONCATENATE("R2C",'Mapa final'!#REF!),"")</f>
        <v>#REF!</v>
      </c>
      <c r="AF47" s="179" t="e">
        <f>IF(AND('Mapa final'!#REF!="Muy Baja",'Mapa final'!#REF!="Mayor"),CONCATENATE("R2C",'Mapa final'!#REF!),"")</f>
        <v>#REF!</v>
      </c>
      <c r="AG47" s="180" t="e">
        <f>IF(AND('Mapa final'!#REF!="Muy Baja",'Mapa final'!#REF!="Mayor"),CONCATENATE("R2C",'Mapa final'!#REF!),"")</f>
        <v>#REF!</v>
      </c>
      <c r="AH47" s="181" t="e">
        <f>IF(AND('Mapa final'!#REF!="Muy Baja",'Mapa final'!#REF!="Catastrófico"),CONCATENATE("R2C",'Mapa final'!#REF!),"")</f>
        <v>#REF!</v>
      </c>
      <c r="AI47" s="182" t="e">
        <f>IF(AND('Mapa final'!#REF!="Muy Baja",'Mapa final'!#REF!="Catastrófico"),CONCATENATE("R2C",'Mapa final'!#REF!),"")</f>
        <v>#REF!</v>
      </c>
      <c r="AJ47" s="182" t="e">
        <f>IF(AND('Mapa final'!#REF!="Muy Baja",'Mapa final'!#REF!="Catastrófico"),CONCATENATE("R2C",'Mapa final'!#REF!),"")</f>
        <v>#REF!</v>
      </c>
      <c r="AK47" s="182" t="e">
        <f>IF(AND('Mapa final'!#REF!="Muy Baja",'Mapa final'!#REF!="Catastrófico"),CONCATENATE("R2C",'Mapa final'!#REF!),"")</f>
        <v>#REF!</v>
      </c>
      <c r="AL47" s="182" t="e">
        <f>IF(AND('Mapa final'!#REF!="Muy Baja",'Mapa final'!#REF!="Catastrófico"),CONCATENATE("R2C",'Mapa final'!#REF!),"")</f>
        <v>#REF!</v>
      </c>
      <c r="AM47" s="183" t="e">
        <f>IF(AND('Mapa final'!#REF!="Muy Baja",'Mapa final'!#REF!="Catastrófico"),CONCATENATE("R2C",'Mapa final'!#REF!),"")</f>
        <v>#REF!</v>
      </c>
      <c r="AN47" s="2"/>
      <c r="AO47" s="2"/>
      <c r="AP47" s="2"/>
      <c r="AQ47" s="2"/>
      <c r="AR47" s="2"/>
      <c r="AS47" s="2"/>
      <c r="AT47" s="2"/>
      <c r="AU47" s="2"/>
      <c r="AV47" s="2"/>
      <c r="AW47" s="2"/>
      <c r="AX47" s="2"/>
      <c r="AY47" s="2"/>
      <c r="AZ47" s="2"/>
      <c r="BA47" s="2"/>
      <c r="BB47" s="2"/>
      <c r="BC47" s="2"/>
      <c r="BD47" s="2"/>
      <c r="BE47" s="2"/>
      <c r="BF47" s="2"/>
      <c r="BG47" s="2"/>
      <c r="BH47" s="2"/>
      <c r="BI47" s="2"/>
    </row>
    <row r="48" spans="1:61" ht="15.75" customHeight="1" x14ac:dyDescent="0.35">
      <c r="A48" s="2"/>
      <c r="B48" s="405"/>
      <c r="C48" s="266"/>
      <c r="D48" s="267"/>
      <c r="E48" s="278"/>
      <c r="F48" s="266"/>
      <c r="G48" s="266"/>
      <c r="H48" s="266"/>
      <c r="I48" s="267"/>
      <c r="J48" s="202" t="e">
        <f>IF(AND('Mapa final'!#REF!="Muy Baja",'Mapa final'!#REF!="Leve"),CONCATENATE("R3C",'Mapa final'!#REF!),"")</f>
        <v>#REF!</v>
      </c>
      <c r="K48" s="203" t="e">
        <f>IF(AND('Mapa final'!#REF!="Muy Baja",'Mapa final'!#REF!="Leve"),CONCATENATE("R3C",'Mapa final'!#REF!),"")</f>
        <v>#REF!</v>
      </c>
      <c r="L48" s="203" t="e">
        <f>IF(AND('Mapa final'!#REF!="Muy Baja",'Mapa final'!#REF!="Leve"),CONCATENATE("R3C",'Mapa final'!#REF!),"")</f>
        <v>#REF!</v>
      </c>
      <c r="M48" s="203" t="e">
        <f>IF(AND('Mapa final'!#REF!="Muy Baja",'Mapa final'!#REF!="Leve"),CONCATENATE("R3C",'Mapa final'!#REF!),"")</f>
        <v>#REF!</v>
      </c>
      <c r="N48" s="203" t="e">
        <f>IF(AND('Mapa final'!#REF!="Muy Baja",'Mapa final'!#REF!="Leve"),CONCATENATE("R3C",'Mapa final'!#REF!),"")</f>
        <v>#REF!</v>
      </c>
      <c r="O48" s="204" t="e">
        <f>IF(AND('Mapa final'!#REF!="Muy Baja",'Mapa final'!#REF!="Leve"),CONCATENATE("R3C",'Mapa final'!#REF!),"")</f>
        <v>#REF!</v>
      </c>
      <c r="P48" s="202" t="e">
        <f>IF(AND('Mapa final'!#REF!="Muy Baja",'Mapa final'!#REF!="Menor"),CONCATENATE("R3C",'Mapa final'!#REF!),"")</f>
        <v>#REF!</v>
      </c>
      <c r="Q48" s="203" t="e">
        <f>IF(AND('Mapa final'!#REF!="Muy Baja",'Mapa final'!#REF!="Menor"),CONCATENATE("R3C",'Mapa final'!#REF!),"")</f>
        <v>#REF!</v>
      </c>
      <c r="R48" s="203" t="e">
        <f>IF(AND('Mapa final'!#REF!="Muy Baja",'Mapa final'!#REF!="Menor"),CONCATENATE("R3C",'Mapa final'!#REF!),"")</f>
        <v>#REF!</v>
      </c>
      <c r="S48" s="203" t="e">
        <f>IF(AND('Mapa final'!#REF!="Muy Baja",'Mapa final'!#REF!="Menor"),CONCATENATE("R3C",'Mapa final'!#REF!),"")</f>
        <v>#REF!</v>
      </c>
      <c r="T48" s="203" t="e">
        <f>IF(AND('Mapa final'!#REF!="Muy Baja",'Mapa final'!#REF!="Menor"),CONCATENATE("R3C",'Mapa final'!#REF!),"")</f>
        <v>#REF!</v>
      </c>
      <c r="U48" s="204" t="e">
        <f>IF(AND('Mapa final'!#REF!="Muy Baja",'Mapa final'!#REF!="Menor"),CONCATENATE("R3C",'Mapa final'!#REF!),"")</f>
        <v>#REF!</v>
      </c>
      <c r="V48" s="190" t="e">
        <f>IF(AND('Mapa final'!#REF!="Muy Baja",'Mapa final'!#REF!="Moderado"),CONCATENATE("R3C",'Mapa final'!#REF!),"")</f>
        <v>#REF!</v>
      </c>
      <c r="W48" s="191" t="e">
        <f>IF(AND('Mapa final'!#REF!="Muy Baja",'Mapa final'!#REF!="Moderado"),CONCATENATE("R3C",'Mapa final'!#REF!),"")</f>
        <v>#REF!</v>
      </c>
      <c r="X48" s="191" t="e">
        <f>IF(AND('Mapa final'!#REF!="Muy Baja",'Mapa final'!#REF!="Moderado"),CONCATENATE("R3C",'Mapa final'!#REF!),"")</f>
        <v>#REF!</v>
      </c>
      <c r="Y48" s="191" t="e">
        <f>IF(AND('Mapa final'!#REF!="Muy Baja",'Mapa final'!#REF!="Moderado"),CONCATENATE("R3C",'Mapa final'!#REF!),"")</f>
        <v>#REF!</v>
      </c>
      <c r="Z48" s="191" t="e">
        <f>IF(AND('Mapa final'!#REF!="Muy Baja",'Mapa final'!#REF!="Moderado"),CONCATENATE("R3C",'Mapa final'!#REF!),"")</f>
        <v>#REF!</v>
      </c>
      <c r="AA48" s="192" t="e">
        <f>IF(AND('Mapa final'!#REF!="Muy Baja",'Mapa final'!#REF!="Moderado"),CONCATENATE("R3C",'Mapa final'!#REF!),"")</f>
        <v>#REF!</v>
      </c>
      <c r="AB48" s="178" t="e">
        <f>IF(AND('Mapa final'!#REF!="Muy Baja",'Mapa final'!#REF!="Mayor"),CONCATENATE("R3C",'Mapa final'!#REF!),"")</f>
        <v>#REF!</v>
      </c>
      <c r="AC48" s="179" t="e">
        <f>IF(AND('Mapa final'!#REF!="Muy Baja",'Mapa final'!#REF!="Mayor"),CONCATENATE("R3C",'Mapa final'!#REF!),"")</f>
        <v>#REF!</v>
      </c>
      <c r="AD48" s="179" t="e">
        <f>IF(AND('Mapa final'!#REF!="Muy Baja",'Mapa final'!#REF!="Mayor"),CONCATENATE("R3C",'Mapa final'!#REF!),"")</f>
        <v>#REF!</v>
      </c>
      <c r="AE48" s="179" t="e">
        <f>IF(AND('Mapa final'!#REF!="Muy Baja",'Mapa final'!#REF!="Mayor"),CONCATENATE("R3C",'Mapa final'!#REF!),"")</f>
        <v>#REF!</v>
      </c>
      <c r="AF48" s="179" t="e">
        <f>IF(AND('Mapa final'!#REF!="Muy Baja",'Mapa final'!#REF!="Mayor"),CONCATENATE("R3C",'Mapa final'!#REF!),"")</f>
        <v>#REF!</v>
      </c>
      <c r="AG48" s="180" t="e">
        <f>IF(AND('Mapa final'!#REF!="Muy Baja",'Mapa final'!#REF!="Mayor"),CONCATENATE("R3C",'Mapa final'!#REF!),"")</f>
        <v>#REF!</v>
      </c>
      <c r="AH48" s="181" t="e">
        <f>IF(AND('Mapa final'!#REF!="Muy Baja",'Mapa final'!#REF!="Catastrófico"),CONCATENATE("R3C",'Mapa final'!#REF!),"")</f>
        <v>#REF!</v>
      </c>
      <c r="AI48" s="182" t="e">
        <f>IF(AND('Mapa final'!#REF!="Muy Baja",'Mapa final'!#REF!="Catastrófico"),CONCATENATE("R3C",'Mapa final'!#REF!),"")</f>
        <v>#REF!</v>
      </c>
      <c r="AJ48" s="182" t="e">
        <f>IF(AND('Mapa final'!#REF!="Muy Baja",'Mapa final'!#REF!="Catastrófico"),CONCATENATE("R3C",'Mapa final'!#REF!),"")</f>
        <v>#REF!</v>
      </c>
      <c r="AK48" s="182" t="e">
        <f>IF(AND('Mapa final'!#REF!="Muy Baja",'Mapa final'!#REF!="Catastrófico"),CONCATENATE("R3C",'Mapa final'!#REF!),"")</f>
        <v>#REF!</v>
      </c>
      <c r="AL48" s="182" t="e">
        <f>IF(AND('Mapa final'!#REF!="Muy Baja",'Mapa final'!#REF!="Catastrófico"),CONCATENATE("R3C",'Mapa final'!#REF!),"")</f>
        <v>#REF!</v>
      </c>
      <c r="AM48" s="183" t="e">
        <f>IF(AND('Mapa final'!#REF!="Muy Baja",'Mapa final'!#REF!="Catastrófico"),CONCATENATE("R3C",'Mapa final'!#REF!),"")</f>
        <v>#REF!</v>
      </c>
      <c r="AN48" s="2"/>
      <c r="AO48" s="2"/>
      <c r="AP48" s="2"/>
      <c r="AQ48" s="2"/>
      <c r="AR48" s="2"/>
      <c r="AS48" s="2"/>
      <c r="AT48" s="2"/>
      <c r="AU48" s="2"/>
      <c r="AV48" s="2"/>
      <c r="AW48" s="2"/>
      <c r="AX48" s="2"/>
      <c r="AY48" s="2"/>
      <c r="AZ48" s="2"/>
      <c r="BA48" s="2"/>
      <c r="BB48" s="2"/>
      <c r="BC48" s="2"/>
      <c r="BD48" s="2"/>
      <c r="BE48" s="2"/>
      <c r="BF48" s="2"/>
      <c r="BG48" s="2"/>
      <c r="BH48" s="2"/>
      <c r="BI48" s="2"/>
    </row>
    <row r="49" spans="1:61" ht="15.75" customHeight="1" x14ac:dyDescent="0.35">
      <c r="A49" s="2"/>
      <c r="B49" s="405"/>
      <c r="C49" s="266"/>
      <c r="D49" s="267"/>
      <c r="E49" s="278"/>
      <c r="F49" s="266"/>
      <c r="G49" s="266"/>
      <c r="H49" s="266"/>
      <c r="I49" s="267"/>
      <c r="J49" s="202" t="e">
        <f>IF(AND('Mapa final'!#REF!="Muy Baja",'Mapa final'!#REF!="Leve"),CONCATENATE("R4C",'Mapa final'!#REF!),"")</f>
        <v>#REF!</v>
      </c>
      <c r="K49" s="203" t="e">
        <f>IF(AND('Mapa final'!#REF!="Muy Baja",'Mapa final'!#REF!="Leve"),CONCATENATE("R4C",'Mapa final'!#REF!),"")</f>
        <v>#REF!</v>
      </c>
      <c r="L49" s="203" t="e">
        <f>IF(AND('Mapa final'!#REF!="Muy Baja",'Mapa final'!#REF!="Leve"),CONCATENATE("R4C",'Mapa final'!#REF!),"")</f>
        <v>#REF!</v>
      </c>
      <c r="M49" s="203" t="e">
        <f>IF(AND('Mapa final'!#REF!="Muy Baja",'Mapa final'!#REF!="Leve"),CONCATENATE("R4C",'Mapa final'!#REF!),"")</f>
        <v>#REF!</v>
      </c>
      <c r="N49" s="203" t="e">
        <f>IF(AND('Mapa final'!#REF!="Muy Baja",'Mapa final'!#REF!="Leve"),CONCATENATE("R4C",'Mapa final'!#REF!),"")</f>
        <v>#REF!</v>
      </c>
      <c r="O49" s="204" t="e">
        <f>IF(AND('Mapa final'!#REF!="Muy Baja",'Mapa final'!#REF!="Leve"),CONCATENATE("R4C",'Mapa final'!#REF!),"")</f>
        <v>#REF!</v>
      </c>
      <c r="P49" s="202" t="e">
        <f>IF(AND('Mapa final'!#REF!="Muy Baja",'Mapa final'!#REF!="Menor"),CONCATENATE("R4C",'Mapa final'!#REF!),"")</f>
        <v>#REF!</v>
      </c>
      <c r="Q49" s="203" t="e">
        <f>IF(AND('Mapa final'!#REF!="Muy Baja",'Mapa final'!#REF!="Menor"),CONCATENATE("R4C",'Mapa final'!#REF!),"")</f>
        <v>#REF!</v>
      </c>
      <c r="R49" s="203" t="e">
        <f>IF(AND('Mapa final'!#REF!="Muy Baja",'Mapa final'!#REF!="Menor"),CONCATENATE("R4C",'Mapa final'!#REF!),"")</f>
        <v>#REF!</v>
      </c>
      <c r="S49" s="203" t="e">
        <f>IF(AND('Mapa final'!#REF!="Muy Baja",'Mapa final'!#REF!="Menor"),CONCATENATE("R4C",'Mapa final'!#REF!),"")</f>
        <v>#REF!</v>
      </c>
      <c r="T49" s="203" t="e">
        <f>IF(AND('Mapa final'!#REF!="Muy Baja",'Mapa final'!#REF!="Menor"),CONCATENATE("R4C",'Mapa final'!#REF!),"")</f>
        <v>#REF!</v>
      </c>
      <c r="U49" s="204" t="e">
        <f>IF(AND('Mapa final'!#REF!="Muy Baja",'Mapa final'!#REF!="Menor"),CONCATENATE("R4C",'Mapa final'!#REF!),"")</f>
        <v>#REF!</v>
      </c>
      <c r="V49" s="190" t="e">
        <f>IF(AND('Mapa final'!#REF!="Muy Baja",'Mapa final'!#REF!="Moderado"),CONCATENATE("R4C",'Mapa final'!#REF!),"")</f>
        <v>#REF!</v>
      </c>
      <c r="W49" s="191" t="e">
        <f>IF(AND('Mapa final'!#REF!="Muy Baja",'Mapa final'!#REF!="Moderado"),CONCATENATE("R4C",'Mapa final'!#REF!),"")</f>
        <v>#REF!</v>
      </c>
      <c r="X49" s="191" t="e">
        <f>IF(AND('Mapa final'!#REF!="Muy Baja",'Mapa final'!#REF!="Moderado"),CONCATENATE("R4C",'Mapa final'!#REF!),"")</f>
        <v>#REF!</v>
      </c>
      <c r="Y49" s="191" t="e">
        <f>IF(AND('Mapa final'!#REF!="Muy Baja",'Mapa final'!#REF!="Moderado"),CONCATENATE("R4C",'Mapa final'!#REF!),"")</f>
        <v>#REF!</v>
      </c>
      <c r="Z49" s="191" t="e">
        <f>IF(AND('Mapa final'!#REF!="Muy Baja",'Mapa final'!#REF!="Moderado"),CONCATENATE("R4C",'Mapa final'!#REF!),"")</f>
        <v>#REF!</v>
      </c>
      <c r="AA49" s="192" t="e">
        <f>IF(AND('Mapa final'!#REF!="Muy Baja",'Mapa final'!#REF!="Moderado"),CONCATENATE("R4C",'Mapa final'!#REF!),"")</f>
        <v>#REF!</v>
      </c>
      <c r="AB49" s="178" t="e">
        <f>IF(AND('Mapa final'!#REF!="Muy Baja",'Mapa final'!#REF!="Mayor"),CONCATENATE("R4C",'Mapa final'!#REF!),"")</f>
        <v>#REF!</v>
      </c>
      <c r="AC49" s="179" t="e">
        <f>IF(AND('Mapa final'!#REF!="Muy Baja",'Mapa final'!#REF!="Mayor"),CONCATENATE("R4C",'Mapa final'!#REF!),"")</f>
        <v>#REF!</v>
      </c>
      <c r="AD49" s="179" t="e">
        <f>IF(AND('Mapa final'!#REF!="Muy Baja",'Mapa final'!#REF!="Mayor"),CONCATENATE("R4C",'Mapa final'!#REF!),"")</f>
        <v>#REF!</v>
      </c>
      <c r="AE49" s="179" t="e">
        <f>IF(AND('Mapa final'!#REF!="Muy Baja",'Mapa final'!#REF!="Mayor"),CONCATENATE("R4C",'Mapa final'!#REF!),"")</f>
        <v>#REF!</v>
      </c>
      <c r="AF49" s="179" t="e">
        <f>IF(AND('Mapa final'!#REF!="Muy Baja",'Mapa final'!#REF!="Mayor"),CONCATENATE("R4C",'Mapa final'!#REF!),"")</f>
        <v>#REF!</v>
      </c>
      <c r="AG49" s="180" t="e">
        <f>IF(AND('Mapa final'!#REF!="Muy Baja",'Mapa final'!#REF!="Mayor"),CONCATENATE("R4C",'Mapa final'!#REF!),"")</f>
        <v>#REF!</v>
      </c>
      <c r="AH49" s="181" t="e">
        <f>IF(AND('Mapa final'!#REF!="Muy Baja",'Mapa final'!#REF!="Catastrófico"),CONCATENATE("R4C",'Mapa final'!#REF!),"")</f>
        <v>#REF!</v>
      </c>
      <c r="AI49" s="182" t="e">
        <f>IF(AND('Mapa final'!#REF!="Muy Baja",'Mapa final'!#REF!="Catastrófico"),CONCATENATE("R4C",'Mapa final'!#REF!),"")</f>
        <v>#REF!</v>
      </c>
      <c r="AJ49" s="182" t="e">
        <f>IF(AND('Mapa final'!#REF!="Muy Baja",'Mapa final'!#REF!="Catastrófico"),CONCATENATE("R4C",'Mapa final'!#REF!),"")</f>
        <v>#REF!</v>
      </c>
      <c r="AK49" s="182" t="e">
        <f>IF(AND('Mapa final'!#REF!="Muy Baja",'Mapa final'!#REF!="Catastrófico"),CONCATENATE("R4C",'Mapa final'!#REF!),"")</f>
        <v>#REF!</v>
      </c>
      <c r="AL49" s="182" t="e">
        <f>IF(AND('Mapa final'!#REF!="Muy Baja",'Mapa final'!#REF!="Catastrófico"),CONCATENATE("R4C",'Mapa final'!#REF!),"")</f>
        <v>#REF!</v>
      </c>
      <c r="AM49" s="183" t="e">
        <f>IF(AND('Mapa final'!#REF!="Muy Baja",'Mapa final'!#REF!="Catastrófico"),CONCATENATE("R4C",'Mapa final'!#REF!),"")</f>
        <v>#REF!</v>
      </c>
      <c r="AN49" s="2"/>
      <c r="AO49" s="2"/>
      <c r="AP49" s="2"/>
      <c r="AQ49" s="2"/>
      <c r="AR49" s="2"/>
      <c r="AS49" s="2"/>
      <c r="AT49" s="2"/>
      <c r="AU49" s="2"/>
      <c r="AV49" s="2"/>
      <c r="AW49" s="2"/>
      <c r="AX49" s="2"/>
      <c r="AY49" s="2"/>
      <c r="AZ49" s="2"/>
      <c r="BA49" s="2"/>
      <c r="BB49" s="2"/>
      <c r="BC49" s="2"/>
      <c r="BD49" s="2"/>
      <c r="BE49" s="2"/>
      <c r="BF49" s="2"/>
      <c r="BG49" s="2"/>
      <c r="BH49" s="2"/>
      <c r="BI49" s="2"/>
    </row>
    <row r="50" spans="1:61" ht="15.75" customHeight="1" x14ac:dyDescent="0.35">
      <c r="A50" s="2"/>
      <c r="B50" s="405"/>
      <c r="C50" s="266"/>
      <c r="D50" s="267"/>
      <c r="E50" s="278"/>
      <c r="F50" s="266"/>
      <c r="G50" s="266"/>
      <c r="H50" s="266"/>
      <c r="I50" s="267"/>
      <c r="J50" s="202" t="e">
        <f>IF(AND('Mapa final'!#REF!="Muy Baja",'Mapa final'!#REF!="Leve"),CONCATENATE("R5C",'Mapa final'!#REF!),"")</f>
        <v>#REF!</v>
      </c>
      <c r="K50" s="203" t="e">
        <f>IF(AND('Mapa final'!#REF!="Muy Baja",'Mapa final'!#REF!="Leve"),CONCATENATE("R5C",'Mapa final'!#REF!),"")</f>
        <v>#REF!</v>
      </c>
      <c r="L50" s="203" t="e">
        <f>IF(AND('Mapa final'!#REF!="Muy Baja",'Mapa final'!#REF!="Leve"),CONCATENATE("R5C",'Mapa final'!#REF!),"")</f>
        <v>#REF!</v>
      </c>
      <c r="M50" s="203" t="e">
        <f>IF(AND('Mapa final'!#REF!="Muy Baja",'Mapa final'!#REF!="Leve"),CONCATENATE("R5C",'Mapa final'!#REF!),"")</f>
        <v>#REF!</v>
      </c>
      <c r="N50" s="203" t="e">
        <f>IF(AND('Mapa final'!#REF!="Muy Baja",'Mapa final'!#REF!="Leve"),CONCATENATE("R5C",'Mapa final'!#REF!),"")</f>
        <v>#REF!</v>
      </c>
      <c r="O50" s="204" t="e">
        <f>IF(AND('Mapa final'!#REF!="Muy Baja",'Mapa final'!#REF!="Leve"),CONCATENATE("R5C",'Mapa final'!#REF!),"")</f>
        <v>#REF!</v>
      </c>
      <c r="P50" s="202" t="e">
        <f>IF(AND('Mapa final'!#REF!="Muy Baja",'Mapa final'!#REF!="Menor"),CONCATENATE("R5C",'Mapa final'!#REF!),"")</f>
        <v>#REF!</v>
      </c>
      <c r="Q50" s="203" t="e">
        <f>IF(AND('Mapa final'!#REF!="Muy Baja",'Mapa final'!#REF!="Menor"),CONCATENATE("R5C",'Mapa final'!#REF!),"")</f>
        <v>#REF!</v>
      </c>
      <c r="R50" s="203" t="e">
        <f>IF(AND('Mapa final'!#REF!="Muy Baja",'Mapa final'!#REF!="Menor"),CONCATENATE("R5C",'Mapa final'!#REF!),"")</f>
        <v>#REF!</v>
      </c>
      <c r="S50" s="203" t="e">
        <f>IF(AND('Mapa final'!#REF!="Muy Baja",'Mapa final'!#REF!="Menor"),CONCATENATE("R5C",'Mapa final'!#REF!),"")</f>
        <v>#REF!</v>
      </c>
      <c r="T50" s="203" t="e">
        <f>IF(AND('Mapa final'!#REF!="Muy Baja",'Mapa final'!#REF!="Menor"),CONCATENATE("R5C",'Mapa final'!#REF!),"")</f>
        <v>#REF!</v>
      </c>
      <c r="U50" s="204" t="e">
        <f>IF(AND('Mapa final'!#REF!="Muy Baja",'Mapa final'!#REF!="Menor"),CONCATENATE("R5C",'Mapa final'!#REF!),"")</f>
        <v>#REF!</v>
      </c>
      <c r="V50" s="190" t="e">
        <f>IF(AND('Mapa final'!#REF!="Muy Baja",'Mapa final'!#REF!="Moderado"),CONCATENATE("R5C",'Mapa final'!#REF!),"")</f>
        <v>#REF!</v>
      </c>
      <c r="W50" s="191" t="e">
        <f>IF(AND('Mapa final'!#REF!="Muy Baja",'Mapa final'!#REF!="Moderado"),CONCATENATE("R5C",'Mapa final'!#REF!),"")</f>
        <v>#REF!</v>
      </c>
      <c r="X50" s="191" t="e">
        <f>IF(AND('Mapa final'!#REF!="Muy Baja",'Mapa final'!#REF!="Moderado"),CONCATENATE("R5C",'Mapa final'!#REF!),"")</f>
        <v>#REF!</v>
      </c>
      <c r="Y50" s="191" t="e">
        <f>IF(AND('Mapa final'!#REF!="Muy Baja",'Mapa final'!#REF!="Moderado"),CONCATENATE("R5C",'Mapa final'!#REF!),"")</f>
        <v>#REF!</v>
      </c>
      <c r="Z50" s="191" t="e">
        <f>IF(AND('Mapa final'!#REF!="Muy Baja",'Mapa final'!#REF!="Moderado"),CONCATENATE("R5C",'Mapa final'!#REF!),"")</f>
        <v>#REF!</v>
      </c>
      <c r="AA50" s="192" t="e">
        <f>IF(AND('Mapa final'!#REF!="Muy Baja",'Mapa final'!#REF!="Moderado"),CONCATENATE("R5C",'Mapa final'!#REF!),"")</f>
        <v>#REF!</v>
      </c>
      <c r="AB50" s="178" t="e">
        <f>IF(AND('Mapa final'!#REF!="Muy Baja",'Mapa final'!#REF!="Mayor"),CONCATENATE("R5C",'Mapa final'!#REF!),"")</f>
        <v>#REF!</v>
      </c>
      <c r="AC50" s="179" t="e">
        <f>IF(AND('Mapa final'!#REF!="Muy Baja",'Mapa final'!#REF!="Mayor"),CONCATENATE("R5C",'Mapa final'!#REF!),"")</f>
        <v>#REF!</v>
      </c>
      <c r="AD50" s="179" t="e">
        <f>IF(AND('Mapa final'!#REF!="Muy Baja",'Mapa final'!#REF!="Mayor"),CONCATENATE("R5C",'Mapa final'!#REF!),"")</f>
        <v>#REF!</v>
      </c>
      <c r="AE50" s="179" t="e">
        <f>IF(AND('Mapa final'!#REF!="Muy Baja",'Mapa final'!#REF!="Mayor"),CONCATENATE("R5C",'Mapa final'!#REF!),"")</f>
        <v>#REF!</v>
      </c>
      <c r="AF50" s="179" t="e">
        <f>IF(AND('Mapa final'!#REF!="Muy Baja",'Mapa final'!#REF!="Mayor"),CONCATENATE("R5C",'Mapa final'!#REF!),"")</f>
        <v>#REF!</v>
      </c>
      <c r="AG50" s="180" t="e">
        <f>IF(AND('Mapa final'!#REF!="Muy Baja",'Mapa final'!#REF!="Mayor"),CONCATENATE("R5C",'Mapa final'!#REF!),"")</f>
        <v>#REF!</v>
      </c>
      <c r="AH50" s="181" t="e">
        <f>IF(AND('Mapa final'!#REF!="Muy Baja",'Mapa final'!#REF!="Catastrófico"),CONCATENATE("R5C",'Mapa final'!#REF!),"")</f>
        <v>#REF!</v>
      </c>
      <c r="AI50" s="182" t="e">
        <f>IF(AND('Mapa final'!#REF!="Muy Baja",'Mapa final'!#REF!="Catastrófico"),CONCATENATE("R5C",'Mapa final'!#REF!),"")</f>
        <v>#REF!</v>
      </c>
      <c r="AJ50" s="182" t="e">
        <f>IF(AND('Mapa final'!#REF!="Muy Baja",'Mapa final'!#REF!="Catastrófico"),CONCATENATE("R5C",'Mapa final'!#REF!),"")</f>
        <v>#REF!</v>
      </c>
      <c r="AK50" s="182" t="e">
        <f>IF(AND('Mapa final'!#REF!="Muy Baja",'Mapa final'!#REF!="Catastrófico"),CONCATENATE("R5C",'Mapa final'!#REF!),"")</f>
        <v>#REF!</v>
      </c>
      <c r="AL50" s="182" t="e">
        <f>IF(AND('Mapa final'!#REF!="Muy Baja",'Mapa final'!#REF!="Catastrófico"),CONCATENATE("R5C",'Mapa final'!#REF!),"")</f>
        <v>#REF!</v>
      </c>
      <c r="AM50" s="183" t="e">
        <f>IF(AND('Mapa final'!#REF!="Muy Baja",'Mapa final'!#REF!="Catastrófico"),CONCATENATE("R5C",'Mapa final'!#REF!),"")</f>
        <v>#REF!</v>
      </c>
      <c r="AN50" s="2"/>
      <c r="AO50" s="2"/>
      <c r="AP50" s="2"/>
      <c r="AQ50" s="2"/>
      <c r="AR50" s="2"/>
      <c r="AS50" s="2"/>
      <c r="AT50" s="2"/>
      <c r="AU50" s="2"/>
      <c r="AV50" s="2"/>
      <c r="AW50" s="2"/>
      <c r="AX50" s="2"/>
      <c r="AY50" s="2"/>
      <c r="AZ50" s="2"/>
      <c r="BA50" s="2"/>
      <c r="BB50" s="2"/>
      <c r="BC50" s="2"/>
      <c r="BD50" s="2"/>
      <c r="BE50" s="2"/>
      <c r="BF50" s="2"/>
      <c r="BG50" s="2"/>
      <c r="BH50" s="2"/>
      <c r="BI50" s="2"/>
    </row>
    <row r="51" spans="1:61" ht="15.75" customHeight="1" x14ac:dyDescent="0.35">
      <c r="A51" s="2"/>
      <c r="B51" s="405"/>
      <c r="C51" s="266"/>
      <c r="D51" s="267"/>
      <c r="E51" s="278"/>
      <c r="F51" s="266"/>
      <c r="G51" s="266"/>
      <c r="H51" s="266"/>
      <c r="I51" s="267"/>
      <c r="J51" s="202" t="e">
        <f>IF(AND('Mapa final'!#REF!="Muy Baja",'Mapa final'!#REF!="Leve"),CONCATENATE("R6C",'Mapa final'!#REF!),"")</f>
        <v>#REF!</v>
      </c>
      <c r="K51" s="203" t="e">
        <f>IF(AND('Mapa final'!#REF!="Muy Baja",'Mapa final'!#REF!="Leve"),CONCATENATE("R6C",'Mapa final'!#REF!),"")</f>
        <v>#REF!</v>
      </c>
      <c r="L51" s="203" t="e">
        <f>IF(AND('Mapa final'!#REF!="Muy Baja",'Mapa final'!#REF!="Leve"),CONCATENATE("R6C",'Mapa final'!#REF!),"")</f>
        <v>#REF!</v>
      </c>
      <c r="M51" s="203" t="e">
        <f>IF(AND('Mapa final'!#REF!="Muy Baja",'Mapa final'!#REF!="Leve"),CONCATENATE("R6C",'Mapa final'!#REF!),"")</f>
        <v>#REF!</v>
      </c>
      <c r="N51" s="203" t="e">
        <f>IF(AND('Mapa final'!#REF!="Muy Baja",'Mapa final'!#REF!="Leve"),CONCATENATE("R6C",'Mapa final'!#REF!),"")</f>
        <v>#REF!</v>
      </c>
      <c r="O51" s="204" t="e">
        <f>IF(AND('Mapa final'!#REF!="Muy Baja",'Mapa final'!#REF!="Leve"),CONCATENATE("R6C",'Mapa final'!#REF!),"")</f>
        <v>#REF!</v>
      </c>
      <c r="P51" s="202" t="e">
        <f>IF(AND('Mapa final'!#REF!="Muy Baja",'Mapa final'!#REF!="Menor"),CONCATENATE("R6C",'Mapa final'!#REF!),"")</f>
        <v>#REF!</v>
      </c>
      <c r="Q51" s="203" t="e">
        <f>IF(AND('Mapa final'!#REF!="Muy Baja",'Mapa final'!#REF!="Menor"),CONCATENATE("R6C",'Mapa final'!#REF!),"")</f>
        <v>#REF!</v>
      </c>
      <c r="R51" s="203" t="e">
        <f>IF(AND('Mapa final'!#REF!="Muy Baja",'Mapa final'!#REF!="Menor"),CONCATENATE("R6C",'Mapa final'!#REF!),"")</f>
        <v>#REF!</v>
      </c>
      <c r="S51" s="203" t="e">
        <f>IF(AND('Mapa final'!#REF!="Muy Baja",'Mapa final'!#REF!="Menor"),CONCATENATE("R6C",'Mapa final'!#REF!),"")</f>
        <v>#REF!</v>
      </c>
      <c r="T51" s="203" t="e">
        <f>IF(AND('Mapa final'!#REF!="Muy Baja",'Mapa final'!#REF!="Menor"),CONCATENATE("R6C",'Mapa final'!#REF!),"")</f>
        <v>#REF!</v>
      </c>
      <c r="U51" s="204" t="e">
        <f>IF(AND('Mapa final'!#REF!="Muy Baja",'Mapa final'!#REF!="Menor"),CONCATENATE("R6C",'Mapa final'!#REF!),"")</f>
        <v>#REF!</v>
      </c>
      <c r="V51" s="190" t="e">
        <f>IF(AND('Mapa final'!#REF!="Muy Baja",'Mapa final'!#REF!="Moderado"),CONCATENATE("R6C",'Mapa final'!#REF!),"")</f>
        <v>#REF!</v>
      </c>
      <c r="W51" s="191" t="e">
        <f>IF(AND('Mapa final'!#REF!="Muy Baja",'Mapa final'!#REF!="Moderado"),CONCATENATE("R6C",'Mapa final'!#REF!),"")</f>
        <v>#REF!</v>
      </c>
      <c r="X51" s="191" t="e">
        <f>IF(AND('Mapa final'!#REF!="Muy Baja",'Mapa final'!#REF!="Moderado"),CONCATENATE("R6C",'Mapa final'!#REF!),"")</f>
        <v>#REF!</v>
      </c>
      <c r="Y51" s="191" t="e">
        <f>IF(AND('Mapa final'!#REF!="Muy Baja",'Mapa final'!#REF!="Moderado"),CONCATENATE("R6C",'Mapa final'!#REF!),"")</f>
        <v>#REF!</v>
      </c>
      <c r="Z51" s="191" t="e">
        <f>IF(AND('Mapa final'!#REF!="Muy Baja",'Mapa final'!#REF!="Moderado"),CONCATENATE("R6C",'Mapa final'!#REF!),"")</f>
        <v>#REF!</v>
      </c>
      <c r="AA51" s="192" t="e">
        <f>IF(AND('Mapa final'!#REF!="Muy Baja",'Mapa final'!#REF!="Moderado"),CONCATENATE("R6C",'Mapa final'!#REF!),"")</f>
        <v>#REF!</v>
      </c>
      <c r="AB51" s="178" t="e">
        <f>IF(AND('Mapa final'!#REF!="Muy Baja",'Mapa final'!#REF!="Mayor"),CONCATENATE("R6C",'Mapa final'!#REF!),"")</f>
        <v>#REF!</v>
      </c>
      <c r="AC51" s="179" t="e">
        <f>IF(AND('Mapa final'!#REF!="Muy Baja",'Mapa final'!#REF!="Mayor"),CONCATENATE("R6C",'Mapa final'!#REF!),"")</f>
        <v>#REF!</v>
      </c>
      <c r="AD51" s="179" t="e">
        <f>IF(AND('Mapa final'!#REF!="Muy Baja",'Mapa final'!#REF!="Mayor"),CONCATENATE("R6C",'Mapa final'!#REF!),"")</f>
        <v>#REF!</v>
      </c>
      <c r="AE51" s="179" t="e">
        <f>IF(AND('Mapa final'!#REF!="Muy Baja",'Mapa final'!#REF!="Mayor"),CONCATENATE("R6C",'Mapa final'!#REF!),"")</f>
        <v>#REF!</v>
      </c>
      <c r="AF51" s="179" t="e">
        <f>IF(AND('Mapa final'!#REF!="Muy Baja",'Mapa final'!#REF!="Mayor"),CONCATENATE("R6C",'Mapa final'!#REF!),"")</f>
        <v>#REF!</v>
      </c>
      <c r="AG51" s="180" t="e">
        <f>IF(AND('Mapa final'!#REF!="Muy Baja",'Mapa final'!#REF!="Mayor"),CONCATENATE("R6C",'Mapa final'!#REF!),"")</f>
        <v>#REF!</v>
      </c>
      <c r="AH51" s="181" t="e">
        <f>IF(AND('Mapa final'!#REF!="Muy Baja",'Mapa final'!#REF!="Catastrófico"),CONCATENATE("R6C",'Mapa final'!#REF!),"")</f>
        <v>#REF!</v>
      </c>
      <c r="AI51" s="182" t="e">
        <f>IF(AND('Mapa final'!#REF!="Muy Baja",'Mapa final'!#REF!="Catastrófico"),CONCATENATE("R6C",'Mapa final'!#REF!),"")</f>
        <v>#REF!</v>
      </c>
      <c r="AJ51" s="182" t="e">
        <f>IF(AND('Mapa final'!#REF!="Muy Baja",'Mapa final'!#REF!="Catastrófico"),CONCATENATE("R6C",'Mapa final'!#REF!),"")</f>
        <v>#REF!</v>
      </c>
      <c r="AK51" s="182" t="e">
        <f>IF(AND('Mapa final'!#REF!="Muy Baja",'Mapa final'!#REF!="Catastrófico"),CONCATENATE("R6C",'Mapa final'!#REF!),"")</f>
        <v>#REF!</v>
      </c>
      <c r="AL51" s="182" t="e">
        <f>IF(AND('Mapa final'!#REF!="Muy Baja",'Mapa final'!#REF!="Catastrófico"),CONCATENATE("R6C",'Mapa final'!#REF!),"")</f>
        <v>#REF!</v>
      </c>
      <c r="AM51" s="183" t="e">
        <f>IF(AND('Mapa final'!#REF!="Muy Baja",'Mapa final'!#REF!="Catastrófico"),CONCATENATE("R6C",'Mapa final'!#REF!),"")</f>
        <v>#REF!</v>
      </c>
      <c r="AN51" s="2"/>
      <c r="AO51" s="2"/>
      <c r="AP51" s="2"/>
      <c r="AQ51" s="2"/>
      <c r="AR51" s="2"/>
      <c r="AS51" s="2"/>
      <c r="AT51" s="2"/>
      <c r="AU51" s="2"/>
      <c r="AV51" s="2"/>
      <c r="AW51" s="2"/>
      <c r="AX51" s="2"/>
      <c r="AY51" s="2"/>
      <c r="AZ51" s="2"/>
      <c r="BA51" s="2"/>
      <c r="BB51" s="2"/>
      <c r="BC51" s="2"/>
      <c r="BD51" s="2"/>
      <c r="BE51" s="2"/>
      <c r="BF51" s="2"/>
      <c r="BG51" s="2"/>
      <c r="BH51" s="2"/>
      <c r="BI51" s="2"/>
    </row>
    <row r="52" spans="1:61" ht="15.75" customHeight="1" x14ac:dyDescent="0.35">
      <c r="A52" s="2"/>
      <c r="B52" s="405"/>
      <c r="C52" s="266"/>
      <c r="D52" s="267"/>
      <c r="E52" s="278"/>
      <c r="F52" s="266"/>
      <c r="G52" s="266"/>
      <c r="H52" s="266"/>
      <c r="I52" s="267"/>
      <c r="J52" s="202" t="e">
        <f>IF(AND('Mapa final'!#REF!="Muy Baja",'Mapa final'!#REF!="Leve"),CONCATENATE("R7C",'Mapa final'!#REF!),"")</f>
        <v>#REF!</v>
      </c>
      <c r="K52" s="203" t="e">
        <f>IF(AND('Mapa final'!#REF!="Muy Baja",'Mapa final'!#REF!="Leve"),CONCATENATE("R7C",'Mapa final'!#REF!),"")</f>
        <v>#REF!</v>
      </c>
      <c r="L52" s="203" t="e">
        <f>IF(AND('Mapa final'!#REF!="Muy Baja",'Mapa final'!#REF!="Leve"),CONCATENATE("R7C",'Mapa final'!#REF!),"")</f>
        <v>#REF!</v>
      </c>
      <c r="M52" s="203" t="e">
        <f>IF(AND('Mapa final'!#REF!="Muy Baja",'Mapa final'!#REF!="Leve"),CONCATENATE("R7C",'Mapa final'!#REF!),"")</f>
        <v>#REF!</v>
      </c>
      <c r="N52" s="203" t="e">
        <f>IF(AND('Mapa final'!#REF!="Muy Baja",'Mapa final'!#REF!="Leve"),CONCATENATE("R7C",'Mapa final'!#REF!),"")</f>
        <v>#REF!</v>
      </c>
      <c r="O52" s="204" t="e">
        <f>IF(AND('Mapa final'!#REF!="Muy Baja",'Mapa final'!#REF!="Leve"),CONCATENATE("R7C",'Mapa final'!#REF!),"")</f>
        <v>#REF!</v>
      </c>
      <c r="P52" s="202" t="e">
        <f>IF(AND('Mapa final'!#REF!="Muy Baja",'Mapa final'!#REF!="Menor"),CONCATENATE("R7C",'Mapa final'!#REF!),"")</f>
        <v>#REF!</v>
      </c>
      <c r="Q52" s="203" t="e">
        <f>IF(AND('Mapa final'!#REF!="Muy Baja",'Mapa final'!#REF!="Menor"),CONCATENATE("R7C",'Mapa final'!#REF!),"")</f>
        <v>#REF!</v>
      </c>
      <c r="R52" s="203" t="e">
        <f>IF(AND('Mapa final'!#REF!="Muy Baja",'Mapa final'!#REF!="Menor"),CONCATENATE("R7C",'Mapa final'!#REF!),"")</f>
        <v>#REF!</v>
      </c>
      <c r="S52" s="203" t="e">
        <f>IF(AND('Mapa final'!#REF!="Muy Baja",'Mapa final'!#REF!="Menor"),CONCATENATE("R7C",'Mapa final'!#REF!),"")</f>
        <v>#REF!</v>
      </c>
      <c r="T52" s="203" t="e">
        <f>IF(AND('Mapa final'!#REF!="Muy Baja",'Mapa final'!#REF!="Menor"),CONCATENATE("R7C",'Mapa final'!#REF!),"")</f>
        <v>#REF!</v>
      </c>
      <c r="U52" s="204" t="e">
        <f>IF(AND('Mapa final'!#REF!="Muy Baja",'Mapa final'!#REF!="Menor"),CONCATENATE("R7C",'Mapa final'!#REF!),"")</f>
        <v>#REF!</v>
      </c>
      <c r="V52" s="190" t="e">
        <f>IF(AND('Mapa final'!#REF!="Muy Baja",'Mapa final'!#REF!="Moderado"),CONCATENATE("R7C",'Mapa final'!#REF!),"")</f>
        <v>#REF!</v>
      </c>
      <c r="W52" s="191" t="e">
        <f>IF(AND('Mapa final'!#REF!="Muy Baja",'Mapa final'!#REF!="Moderado"),CONCATENATE("R7C",'Mapa final'!#REF!),"")</f>
        <v>#REF!</v>
      </c>
      <c r="X52" s="191" t="e">
        <f>IF(AND('Mapa final'!#REF!="Muy Baja",'Mapa final'!#REF!="Moderado"),CONCATENATE("R7C",'Mapa final'!#REF!),"")</f>
        <v>#REF!</v>
      </c>
      <c r="Y52" s="191" t="e">
        <f>IF(AND('Mapa final'!#REF!="Muy Baja",'Mapa final'!#REF!="Moderado"),CONCATENATE("R7C",'Mapa final'!#REF!),"")</f>
        <v>#REF!</v>
      </c>
      <c r="Z52" s="191" t="e">
        <f>IF(AND('Mapa final'!#REF!="Muy Baja",'Mapa final'!#REF!="Moderado"),CONCATENATE("R7C",'Mapa final'!#REF!),"")</f>
        <v>#REF!</v>
      </c>
      <c r="AA52" s="192" t="e">
        <f>IF(AND('Mapa final'!#REF!="Muy Baja",'Mapa final'!#REF!="Moderado"),CONCATENATE("R7C",'Mapa final'!#REF!),"")</f>
        <v>#REF!</v>
      </c>
      <c r="AB52" s="178" t="e">
        <f>IF(AND('Mapa final'!#REF!="Muy Baja",'Mapa final'!#REF!="Mayor"),CONCATENATE("R7C",'Mapa final'!#REF!),"")</f>
        <v>#REF!</v>
      </c>
      <c r="AC52" s="179" t="e">
        <f>IF(AND('Mapa final'!#REF!="Muy Baja",'Mapa final'!#REF!="Mayor"),CONCATENATE("R7C",'Mapa final'!#REF!),"")</f>
        <v>#REF!</v>
      </c>
      <c r="AD52" s="179" t="e">
        <f>IF(AND('Mapa final'!#REF!="Muy Baja",'Mapa final'!#REF!="Mayor"),CONCATENATE("R7C",'Mapa final'!#REF!),"")</f>
        <v>#REF!</v>
      </c>
      <c r="AE52" s="179" t="e">
        <f>IF(AND('Mapa final'!#REF!="Muy Baja",'Mapa final'!#REF!="Mayor"),CONCATENATE("R7C",'Mapa final'!#REF!),"")</f>
        <v>#REF!</v>
      </c>
      <c r="AF52" s="179" t="e">
        <f>IF(AND('Mapa final'!#REF!="Muy Baja",'Mapa final'!#REF!="Mayor"),CONCATENATE("R7C",'Mapa final'!#REF!),"")</f>
        <v>#REF!</v>
      </c>
      <c r="AG52" s="180" t="e">
        <f>IF(AND('Mapa final'!#REF!="Muy Baja",'Mapa final'!#REF!="Mayor"),CONCATENATE("R7C",'Mapa final'!#REF!),"")</f>
        <v>#REF!</v>
      </c>
      <c r="AH52" s="181" t="e">
        <f>IF(AND('Mapa final'!#REF!="Muy Baja",'Mapa final'!#REF!="Catastrófico"),CONCATENATE("R7C",'Mapa final'!#REF!),"")</f>
        <v>#REF!</v>
      </c>
      <c r="AI52" s="182" t="e">
        <f>IF(AND('Mapa final'!#REF!="Muy Baja",'Mapa final'!#REF!="Catastrófico"),CONCATENATE("R7C",'Mapa final'!#REF!),"")</f>
        <v>#REF!</v>
      </c>
      <c r="AJ52" s="182" t="e">
        <f>IF(AND('Mapa final'!#REF!="Muy Baja",'Mapa final'!#REF!="Catastrófico"),CONCATENATE("R7C",'Mapa final'!#REF!),"")</f>
        <v>#REF!</v>
      </c>
      <c r="AK52" s="182" t="e">
        <f>IF(AND('Mapa final'!#REF!="Muy Baja",'Mapa final'!#REF!="Catastrófico"),CONCATENATE("R7C",'Mapa final'!#REF!),"")</f>
        <v>#REF!</v>
      </c>
      <c r="AL52" s="182" t="e">
        <f>IF(AND('Mapa final'!#REF!="Muy Baja",'Mapa final'!#REF!="Catastrófico"),CONCATENATE("R7C",'Mapa final'!#REF!),"")</f>
        <v>#REF!</v>
      </c>
      <c r="AM52" s="183" t="e">
        <f>IF(AND('Mapa final'!#REF!="Muy Baja",'Mapa final'!#REF!="Catastrófico"),CONCATENATE("R7C",'Mapa final'!#REF!),"")</f>
        <v>#REF!</v>
      </c>
      <c r="AN52" s="2"/>
      <c r="AO52" s="2"/>
      <c r="AP52" s="2"/>
      <c r="AQ52" s="2"/>
      <c r="AR52" s="2"/>
      <c r="AS52" s="2"/>
      <c r="AT52" s="2"/>
      <c r="AU52" s="2"/>
      <c r="AV52" s="2"/>
      <c r="AW52" s="2"/>
      <c r="AX52" s="2"/>
      <c r="AY52" s="2"/>
      <c r="AZ52" s="2"/>
      <c r="BA52" s="2"/>
      <c r="BB52" s="2"/>
      <c r="BC52" s="2"/>
      <c r="BD52" s="2"/>
      <c r="BE52" s="2"/>
      <c r="BF52" s="2"/>
      <c r="BG52" s="2"/>
      <c r="BH52" s="2"/>
      <c r="BI52" s="2"/>
    </row>
    <row r="53" spans="1:61" ht="15.75" customHeight="1" x14ac:dyDescent="0.35">
      <c r="A53" s="2"/>
      <c r="B53" s="405"/>
      <c r="C53" s="266"/>
      <c r="D53" s="267"/>
      <c r="E53" s="278"/>
      <c r="F53" s="266"/>
      <c r="G53" s="266"/>
      <c r="H53" s="266"/>
      <c r="I53" s="267"/>
      <c r="J53" s="202" t="e">
        <f>IF(AND('Mapa final'!#REF!="Muy Baja",'Mapa final'!#REF!="Leve"),CONCATENATE("R8C",'Mapa final'!#REF!),"")</f>
        <v>#REF!</v>
      </c>
      <c r="K53" s="203" t="e">
        <f>IF(AND('Mapa final'!#REF!="Muy Baja",'Mapa final'!#REF!="Leve"),CONCATENATE("R8C",'Mapa final'!#REF!),"")</f>
        <v>#REF!</v>
      </c>
      <c r="L53" s="203" t="e">
        <f>IF(AND('Mapa final'!#REF!="Muy Baja",'Mapa final'!#REF!="Leve"),CONCATENATE("R8C",'Mapa final'!#REF!),"")</f>
        <v>#REF!</v>
      </c>
      <c r="M53" s="203" t="e">
        <f>IF(AND('Mapa final'!#REF!="Muy Baja",'Mapa final'!#REF!="Leve"),CONCATENATE("R8C",'Mapa final'!#REF!),"")</f>
        <v>#REF!</v>
      </c>
      <c r="N53" s="203" t="e">
        <f>IF(AND('Mapa final'!#REF!="Muy Baja",'Mapa final'!#REF!="Leve"),CONCATENATE("R8C",'Mapa final'!#REF!),"")</f>
        <v>#REF!</v>
      </c>
      <c r="O53" s="204" t="e">
        <f>IF(AND('Mapa final'!#REF!="Muy Baja",'Mapa final'!#REF!="Leve"),CONCATENATE("R8C",'Mapa final'!#REF!),"")</f>
        <v>#REF!</v>
      </c>
      <c r="P53" s="202" t="e">
        <f>IF(AND('Mapa final'!#REF!="Muy Baja",'Mapa final'!#REF!="Menor"),CONCATENATE("R8C",'Mapa final'!#REF!),"")</f>
        <v>#REF!</v>
      </c>
      <c r="Q53" s="203" t="e">
        <f>IF(AND('Mapa final'!#REF!="Muy Baja",'Mapa final'!#REF!="Menor"),CONCATENATE("R8C",'Mapa final'!#REF!),"")</f>
        <v>#REF!</v>
      </c>
      <c r="R53" s="203" t="e">
        <f>IF(AND('Mapa final'!#REF!="Muy Baja",'Mapa final'!#REF!="Menor"),CONCATENATE("R8C",'Mapa final'!#REF!),"")</f>
        <v>#REF!</v>
      </c>
      <c r="S53" s="203" t="e">
        <f>IF(AND('Mapa final'!#REF!="Muy Baja",'Mapa final'!#REF!="Menor"),CONCATENATE("R8C",'Mapa final'!#REF!),"")</f>
        <v>#REF!</v>
      </c>
      <c r="T53" s="203" t="e">
        <f>IF(AND('Mapa final'!#REF!="Muy Baja",'Mapa final'!#REF!="Menor"),CONCATENATE("R8C",'Mapa final'!#REF!),"")</f>
        <v>#REF!</v>
      </c>
      <c r="U53" s="204" t="e">
        <f>IF(AND('Mapa final'!#REF!="Muy Baja",'Mapa final'!#REF!="Menor"),CONCATENATE("R8C",'Mapa final'!#REF!),"")</f>
        <v>#REF!</v>
      </c>
      <c r="V53" s="190" t="e">
        <f>IF(AND('Mapa final'!#REF!="Muy Baja",'Mapa final'!#REF!="Moderado"),CONCATENATE("R8C",'Mapa final'!#REF!),"")</f>
        <v>#REF!</v>
      </c>
      <c r="W53" s="191" t="e">
        <f>IF(AND('Mapa final'!#REF!="Muy Baja",'Mapa final'!#REF!="Moderado"),CONCATENATE("R8C",'Mapa final'!#REF!),"")</f>
        <v>#REF!</v>
      </c>
      <c r="X53" s="191" t="e">
        <f>IF(AND('Mapa final'!#REF!="Muy Baja",'Mapa final'!#REF!="Moderado"),CONCATENATE("R8C",'Mapa final'!#REF!),"")</f>
        <v>#REF!</v>
      </c>
      <c r="Y53" s="191" t="e">
        <f>IF(AND('Mapa final'!#REF!="Muy Baja",'Mapa final'!#REF!="Moderado"),CONCATENATE("R8C",'Mapa final'!#REF!),"")</f>
        <v>#REF!</v>
      </c>
      <c r="Z53" s="191" t="e">
        <f>IF(AND('Mapa final'!#REF!="Muy Baja",'Mapa final'!#REF!="Moderado"),CONCATENATE("R8C",'Mapa final'!#REF!),"")</f>
        <v>#REF!</v>
      </c>
      <c r="AA53" s="192" t="e">
        <f>IF(AND('Mapa final'!#REF!="Muy Baja",'Mapa final'!#REF!="Moderado"),CONCATENATE("R8C",'Mapa final'!#REF!),"")</f>
        <v>#REF!</v>
      </c>
      <c r="AB53" s="178" t="e">
        <f>IF(AND('Mapa final'!#REF!="Muy Baja",'Mapa final'!#REF!="Mayor"),CONCATENATE("R8C",'Mapa final'!#REF!),"")</f>
        <v>#REF!</v>
      </c>
      <c r="AC53" s="179" t="e">
        <f>IF(AND('Mapa final'!#REF!="Muy Baja",'Mapa final'!#REF!="Mayor"),CONCATENATE("R8C",'Mapa final'!#REF!),"")</f>
        <v>#REF!</v>
      </c>
      <c r="AD53" s="179" t="e">
        <f>IF(AND('Mapa final'!#REF!="Muy Baja",'Mapa final'!#REF!="Mayor"),CONCATENATE("R8C",'Mapa final'!#REF!),"")</f>
        <v>#REF!</v>
      </c>
      <c r="AE53" s="179" t="e">
        <f>IF(AND('Mapa final'!#REF!="Muy Baja",'Mapa final'!#REF!="Mayor"),CONCATENATE("R8C",'Mapa final'!#REF!),"")</f>
        <v>#REF!</v>
      </c>
      <c r="AF53" s="179" t="e">
        <f>IF(AND('Mapa final'!#REF!="Muy Baja",'Mapa final'!#REF!="Mayor"),CONCATENATE("R8C",'Mapa final'!#REF!),"")</f>
        <v>#REF!</v>
      </c>
      <c r="AG53" s="180" t="e">
        <f>IF(AND('Mapa final'!#REF!="Muy Baja",'Mapa final'!#REF!="Mayor"),CONCATENATE("R8C",'Mapa final'!#REF!),"")</f>
        <v>#REF!</v>
      </c>
      <c r="AH53" s="181" t="e">
        <f>IF(AND('Mapa final'!#REF!="Muy Baja",'Mapa final'!#REF!="Catastrófico"),CONCATENATE("R8C",'Mapa final'!#REF!),"")</f>
        <v>#REF!</v>
      </c>
      <c r="AI53" s="182" t="e">
        <f>IF(AND('Mapa final'!#REF!="Muy Baja",'Mapa final'!#REF!="Catastrófico"),CONCATENATE("R8C",'Mapa final'!#REF!),"")</f>
        <v>#REF!</v>
      </c>
      <c r="AJ53" s="182" t="e">
        <f>IF(AND('Mapa final'!#REF!="Muy Baja",'Mapa final'!#REF!="Catastrófico"),CONCATENATE("R8C",'Mapa final'!#REF!),"")</f>
        <v>#REF!</v>
      </c>
      <c r="AK53" s="182" t="e">
        <f>IF(AND('Mapa final'!#REF!="Muy Baja",'Mapa final'!#REF!="Catastrófico"),CONCATENATE("R8C",'Mapa final'!#REF!),"")</f>
        <v>#REF!</v>
      </c>
      <c r="AL53" s="182" t="e">
        <f>IF(AND('Mapa final'!#REF!="Muy Baja",'Mapa final'!#REF!="Catastrófico"),CONCATENATE("R8C",'Mapa final'!#REF!),"")</f>
        <v>#REF!</v>
      </c>
      <c r="AM53" s="183" t="e">
        <f>IF(AND('Mapa final'!#REF!="Muy Baja",'Mapa final'!#REF!="Catastrófico"),CONCATENATE("R8C",'Mapa final'!#REF!),"")</f>
        <v>#REF!</v>
      </c>
      <c r="AN53" s="2"/>
      <c r="AO53" s="2"/>
      <c r="AP53" s="2"/>
      <c r="AQ53" s="2"/>
      <c r="AR53" s="2"/>
      <c r="AS53" s="2"/>
      <c r="AT53" s="2"/>
      <c r="AU53" s="2"/>
      <c r="AV53" s="2"/>
      <c r="AW53" s="2"/>
      <c r="AX53" s="2"/>
      <c r="AY53" s="2"/>
      <c r="AZ53" s="2"/>
      <c r="BA53" s="2"/>
      <c r="BB53" s="2"/>
      <c r="BC53" s="2"/>
      <c r="BD53" s="2"/>
      <c r="BE53" s="2"/>
      <c r="BF53" s="2"/>
      <c r="BG53" s="2"/>
      <c r="BH53" s="2"/>
      <c r="BI53" s="2"/>
    </row>
    <row r="54" spans="1:61" ht="15.75" customHeight="1" x14ac:dyDescent="0.35">
      <c r="A54" s="2"/>
      <c r="B54" s="405"/>
      <c r="C54" s="266"/>
      <c r="D54" s="267"/>
      <c r="E54" s="278"/>
      <c r="F54" s="266"/>
      <c r="G54" s="266"/>
      <c r="H54" s="266"/>
      <c r="I54" s="267"/>
      <c r="J54" s="202" t="e">
        <f>IF(AND('Mapa final'!#REF!="Muy Baja",'Mapa final'!#REF!="Leve"),CONCATENATE("R9C",'Mapa final'!#REF!),"")</f>
        <v>#REF!</v>
      </c>
      <c r="K54" s="203" t="e">
        <f>IF(AND('Mapa final'!#REF!="Muy Baja",'Mapa final'!#REF!="Leve"),CONCATENATE("R9C",'Mapa final'!#REF!),"")</f>
        <v>#REF!</v>
      </c>
      <c r="L54" s="203" t="e">
        <f>IF(AND('Mapa final'!#REF!="Muy Baja",'Mapa final'!#REF!="Leve"),CONCATENATE("R9C",'Mapa final'!#REF!),"")</f>
        <v>#REF!</v>
      </c>
      <c r="M54" s="203" t="e">
        <f>IF(AND('Mapa final'!#REF!="Muy Baja",'Mapa final'!#REF!="Leve"),CONCATENATE("R9C",'Mapa final'!#REF!),"")</f>
        <v>#REF!</v>
      </c>
      <c r="N54" s="203" t="e">
        <f>IF(AND('Mapa final'!#REF!="Muy Baja",'Mapa final'!#REF!="Leve"),CONCATENATE("R9C",'Mapa final'!#REF!),"")</f>
        <v>#REF!</v>
      </c>
      <c r="O54" s="204" t="e">
        <f>IF(AND('Mapa final'!#REF!="Muy Baja",'Mapa final'!#REF!="Leve"),CONCATENATE("R9C",'Mapa final'!#REF!),"")</f>
        <v>#REF!</v>
      </c>
      <c r="P54" s="202" t="e">
        <f>IF(AND('Mapa final'!#REF!="Muy Baja",'Mapa final'!#REF!="Menor"),CONCATENATE("R9C",'Mapa final'!#REF!),"")</f>
        <v>#REF!</v>
      </c>
      <c r="Q54" s="203" t="e">
        <f>IF(AND('Mapa final'!#REF!="Muy Baja",'Mapa final'!#REF!="Menor"),CONCATENATE("R9C",'Mapa final'!#REF!),"")</f>
        <v>#REF!</v>
      </c>
      <c r="R54" s="203" t="e">
        <f>IF(AND('Mapa final'!#REF!="Muy Baja",'Mapa final'!#REF!="Menor"),CONCATENATE("R9C",'Mapa final'!#REF!),"")</f>
        <v>#REF!</v>
      </c>
      <c r="S54" s="203" t="e">
        <f>IF(AND('Mapa final'!#REF!="Muy Baja",'Mapa final'!#REF!="Menor"),CONCATENATE("R9C",'Mapa final'!#REF!),"")</f>
        <v>#REF!</v>
      </c>
      <c r="T54" s="203" t="e">
        <f>IF(AND('Mapa final'!#REF!="Muy Baja",'Mapa final'!#REF!="Menor"),CONCATENATE("R9C",'Mapa final'!#REF!),"")</f>
        <v>#REF!</v>
      </c>
      <c r="U54" s="204" t="e">
        <f>IF(AND('Mapa final'!#REF!="Muy Baja",'Mapa final'!#REF!="Menor"),CONCATENATE("R9C",'Mapa final'!#REF!),"")</f>
        <v>#REF!</v>
      </c>
      <c r="V54" s="190" t="e">
        <f>IF(AND('Mapa final'!#REF!="Muy Baja",'Mapa final'!#REF!="Moderado"),CONCATENATE("R9C",'Mapa final'!#REF!),"")</f>
        <v>#REF!</v>
      </c>
      <c r="W54" s="191" t="e">
        <f>IF(AND('Mapa final'!#REF!="Muy Baja",'Mapa final'!#REF!="Moderado"),CONCATENATE("R9C",'Mapa final'!#REF!),"")</f>
        <v>#REF!</v>
      </c>
      <c r="X54" s="191" t="e">
        <f>IF(AND('Mapa final'!#REF!="Muy Baja",'Mapa final'!#REF!="Moderado"),CONCATENATE("R9C",'Mapa final'!#REF!),"")</f>
        <v>#REF!</v>
      </c>
      <c r="Y54" s="191" t="e">
        <f>IF(AND('Mapa final'!#REF!="Muy Baja",'Mapa final'!#REF!="Moderado"),CONCATENATE("R9C",'Mapa final'!#REF!),"")</f>
        <v>#REF!</v>
      </c>
      <c r="Z54" s="191" t="e">
        <f>IF(AND('Mapa final'!#REF!="Muy Baja",'Mapa final'!#REF!="Moderado"),CONCATENATE("R9C",'Mapa final'!#REF!),"")</f>
        <v>#REF!</v>
      </c>
      <c r="AA54" s="192" t="e">
        <f>IF(AND('Mapa final'!#REF!="Muy Baja",'Mapa final'!#REF!="Moderado"),CONCATENATE("R9C",'Mapa final'!#REF!),"")</f>
        <v>#REF!</v>
      </c>
      <c r="AB54" s="178" t="e">
        <f>IF(AND('Mapa final'!#REF!="Muy Baja",'Mapa final'!#REF!="Mayor"),CONCATENATE("R9C",'Mapa final'!#REF!),"")</f>
        <v>#REF!</v>
      </c>
      <c r="AC54" s="179" t="e">
        <f>IF(AND('Mapa final'!#REF!="Muy Baja",'Mapa final'!#REF!="Mayor"),CONCATENATE("R9C",'Mapa final'!#REF!),"")</f>
        <v>#REF!</v>
      </c>
      <c r="AD54" s="179" t="e">
        <f>IF(AND('Mapa final'!#REF!="Muy Baja",'Mapa final'!#REF!="Mayor"),CONCATENATE("R9C",'Mapa final'!#REF!),"")</f>
        <v>#REF!</v>
      </c>
      <c r="AE54" s="179" t="e">
        <f>IF(AND('Mapa final'!#REF!="Muy Baja",'Mapa final'!#REF!="Mayor"),CONCATENATE("R9C",'Mapa final'!#REF!),"")</f>
        <v>#REF!</v>
      </c>
      <c r="AF54" s="179" t="e">
        <f>IF(AND('Mapa final'!#REF!="Muy Baja",'Mapa final'!#REF!="Mayor"),CONCATENATE("R9C",'Mapa final'!#REF!),"")</f>
        <v>#REF!</v>
      </c>
      <c r="AG54" s="180" t="e">
        <f>IF(AND('Mapa final'!#REF!="Muy Baja",'Mapa final'!#REF!="Mayor"),CONCATENATE("R9C",'Mapa final'!#REF!),"")</f>
        <v>#REF!</v>
      </c>
      <c r="AH54" s="181" t="e">
        <f>IF(AND('Mapa final'!#REF!="Muy Baja",'Mapa final'!#REF!="Catastrófico"),CONCATENATE("R9C",'Mapa final'!#REF!),"")</f>
        <v>#REF!</v>
      </c>
      <c r="AI54" s="182" t="e">
        <f>IF(AND('Mapa final'!#REF!="Muy Baja",'Mapa final'!#REF!="Catastrófico"),CONCATENATE("R9C",'Mapa final'!#REF!),"")</f>
        <v>#REF!</v>
      </c>
      <c r="AJ54" s="182" t="e">
        <f>IF(AND('Mapa final'!#REF!="Muy Baja",'Mapa final'!#REF!="Catastrófico"),CONCATENATE("R9C",'Mapa final'!#REF!),"")</f>
        <v>#REF!</v>
      </c>
      <c r="AK54" s="182" t="e">
        <f>IF(AND('Mapa final'!#REF!="Muy Baja",'Mapa final'!#REF!="Catastrófico"),CONCATENATE("R9C",'Mapa final'!#REF!),"")</f>
        <v>#REF!</v>
      </c>
      <c r="AL54" s="182" t="e">
        <f>IF(AND('Mapa final'!#REF!="Muy Baja",'Mapa final'!#REF!="Catastrófico"),CONCATENATE("R9C",'Mapa final'!#REF!),"")</f>
        <v>#REF!</v>
      </c>
      <c r="AM54" s="183" t="e">
        <f>IF(AND('Mapa final'!#REF!="Muy Baja",'Mapa final'!#REF!="Catastrófico"),CONCATENATE("R9C",'Mapa final'!#REF!),"")</f>
        <v>#REF!</v>
      </c>
      <c r="AN54" s="2"/>
      <c r="AO54" s="2"/>
      <c r="AP54" s="2"/>
      <c r="AQ54" s="2"/>
      <c r="AR54" s="2"/>
      <c r="AS54" s="2"/>
      <c r="AT54" s="2"/>
      <c r="AU54" s="2"/>
      <c r="AV54" s="2"/>
      <c r="AW54" s="2"/>
      <c r="AX54" s="2"/>
      <c r="AY54" s="2"/>
      <c r="AZ54" s="2"/>
      <c r="BA54" s="2"/>
      <c r="BB54" s="2"/>
      <c r="BC54" s="2"/>
      <c r="BD54" s="2"/>
      <c r="BE54" s="2"/>
      <c r="BF54" s="2"/>
      <c r="BG54" s="2"/>
      <c r="BH54" s="2"/>
      <c r="BI54" s="2"/>
    </row>
    <row r="55" spans="1:61" ht="15.75" customHeight="1" x14ac:dyDescent="0.35">
      <c r="A55" s="2"/>
      <c r="B55" s="365"/>
      <c r="C55" s="407"/>
      <c r="D55" s="378"/>
      <c r="E55" s="374"/>
      <c r="F55" s="388"/>
      <c r="G55" s="388"/>
      <c r="H55" s="388"/>
      <c r="I55" s="384"/>
      <c r="J55" s="205" t="e">
        <f>IF(AND('Mapa final'!#REF!="Muy Baja",'Mapa final'!#REF!="Leve"),CONCATENATE("R10C",'Mapa final'!#REF!),"")</f>
        <v>#REF!</v>
      </c>
      <c r="K55" s="206" t="e">
        <f>IF(AND('Mapa final'!#REF!="Muy Baja",'Mapa final'!#REF!="Leve"),CONCATENATE("R10C",'Mapa final'!#REF!),"")</f>
        <v>#REF!</v>
      </c>
      <c r="L55" s="206" t="e">
        <f>IF(AND('Mapa final'!#REF!="Muy Baja",'Mapa final'!#REF!="Leve"),CONCATENATE("R10C",'Mapa final'!#REF!),"")</f>
        <v>#REF!</v>
      </c>
      <c r="M55" s="206" t="e">
        <f>IF(AND('Mapa final'!#REF!="Muy Baja",'Mapa final'!#REF!="Leve"),CONCATENATE("R10C",'Mapa final'!#REF!),"")</f>
        <v>#REF!</v>
      </c>
      <c r="N55" s="206" t="e">
        <f>IF(AND('Mapa final'!#REF!="Muy Baja",'Mapa final'!#REF!="Leve"),CONCATENATE("R10C",'Mapa final'!#REF!),"")</f>
        <v>#REF!</v>
      </c>
      <c r="O55" s="207" t="e">
        <f>IF(AND('Mapa final'!#REF!="Muy Baja",'Mapa final'!#REF!="Leve"),CONCATENATE("R10C",'Mapa final'!#REF!),"")</f>
        <v>#REF!</v>
      </c>
      <c r="P55" s="205" t="e">
        <f>IF(AND('Mapa final'!#REF!="Muy Baja",'Mapa final'!#REF!="Menor"),CONCATENATE("R10C",'Mapa final'!#REF!),"")</f>
        <v>#REF!</v>
      </c>
      <c r="Q55" s="206" t="e">
        <f>IF(AND('Mapa final'!#REF!="Muy Baja",'Mapa final'!#REF!="Menor"),CONCATENATE("R10C",'Mapa final'!#REF!),"")</f>
        <v>#REF!</v>
      </c>
      <c r="R55" s="206" t="e">
        <f>IF(AND('Mapa final'!#REF!="Muy Baja",'Mapa final'!#REF!="Menor"),CONCATENATE("R10C",'Mapa final'!#REF!),"")</f>
        <v>#REF!</v>
      </c>
      <c r="S55" s="206" t="e">
        <f>IF(AND('Mapa final'!#REF!="Muy Baja",'Mapa final'!#REF!="Menor"),CONCATENATE("R10C",'Mapa final'!#REF!),"")</f>
        <v>#REF!</v>
      </c>
      <c r="T55" s="206" t="e">
        <f>IF(AND('Mapa final'!#REF!="Muy Baja",'Mapa final'!#REF!="Menor"),CONCATENATE("R10C",'Mapa final'!#REF!),"")</f>
        <v>#REF!</v>
      </c>
      <c r="U55" s="207" t="e">
        <f>IF(AND('Mapa final'!#REF!="Muy Baja",'Mapa final'!#REF!="Menor"),CONCATENATE("R10C",'Mapa final'!#REF!),"")</f>
        <v>#REF!</v>
      </c>
      <c r="V55" s="196" t="e">
        <f>IF(AND('Mapa final'!#REF!="Muy Baja",'Mapa final'!#REF!="Moderado"),CONCATENATE("R10C",'Mapa final'!#REF!),"")</f>
        <v>#REF!</v>
      </c>
      <c r="W55" s="197" t="e">
        <f>IF(AND('Mapa final'!#REF!="Muy Baja",'Mapa final'!#REF!="Moderado"),CONCATENATE("R10C",'Mapa final'!#REF!),"")</f>
        <v>#REF!</v>
      </c>
      <c r="X55" s="197" t="e">
        <f>IF(AND('Mapa final'!#REF!="Muy Baja",'Mapa final'!#REF!="Moderado"),CONCATENATE("R10C",'Mapa final'!#REF!),"")</f>
        <v>#REF!</v>
      </c>
      <c r="Y55" s="197" t="e">
        <f>IF(AND('Mapa final'!#REF!="Muy Baja",'Mapa final'!#REF!="Moderado"),CONCATENATE("R10C",'Mapa final'!#REF!),"")</f>
        <v>#REF!</v>
      </c>
      <c r="Z55" s="197" t="e">
        <f>IF(AND('Mapa final'!#REF!="Muy Baja",'Mapa final'!#REF!="Moderado"),CONCATENATE("R10C",'Mapa final'!#REF!),"")</f>
        <v>#REF!</v>
      </c>
      <c r="AA55" s="198" t="e">
        <f>IF(AND('Mapa final'!#REF!="Muy Baja",'Mapa final'!#REF!="Moderado"),CONCATENATE("R10C",'Mapa final'!#REF!),"")</f>
        <v>#REF!</v>
      </c>
      <c r="AB55" s="184" t="e">
        <f>IF(AND('Mapa final'!#REF!="Muy Baja",'Mapa final'!#REF!="Mayor"),CONCATENATE("R10C",'Mapa final'!#REF!),"")</f>
        <v>#REF!</v>
      </c>
      <c r="AC55" s="185" t="e">
        <f>IF(AND('Mapa final'!#REF!="Muy Baja",'Mapa final'!#REF!="Mayor"),CONCATENATE("R10C",'Mapa final'!#REF!),"")</f>
        <v>#REF!</v>
      </c>
      <c r="AD55" s="185" t="e">
        <f>IF(AND('Mapa final'!#REF!="Muy Baja",'Mapa final'!#REF!="Mayor"),CONCATENATE("R10C",'Mapa final'!#REF!),"")</f>
        <v>#REF!</v>
      </c>
      <c r="AE55" s="185" t="e">
        <f>IF(AND('Mapa final'!#REF!="Muy Baja",'Mapa final'!#REF!="Mayor"),CONCATENATE("R10C",'Mapa final'!#REF!),"")</f>
        <v>#REF!</v>
      </c>
      <c r="AF55" s="185" t="e">
        <f>IF(AND('Mapa final'!#REF!="Muy Baja",'Mapa final'!#REF!="Mayor"),CONCATENATE("R10C",'Mapa final'!#REF!),"")</f>
        <v>#REF!</v>
      </c>
      <c r="AG55" s="186" t="e">
        <f>IF(AND('Mapa final'!#REF!="Muy Baja",'Mapa final'!#REF!="Mayor"),CONCATENATE("R10C",'Mapa final'!#REF!),"")</f>
        <v>#REF!</v>
      </c>
      <c r="AH55" s="187" t="e">
        <f>IF(AND('Mapa final'!#REF!="Muy Baja",'Mapa final'!#REF!="Catastrófico"),CONCATENATE("R10C",'Mapa final'!#REF!),"")</f>
        <v>#REF!</v>
      </c>
      <c r="AI55" s="188" t="e">
        <f>IF(AND('Mapa final'!#REF!="Muy Baja",'Mapa final'!#REF!="Catastrófico"),CONCATENATE("R10C",'Mapa final'!#REF!),"")</f>
        <v>#REF!</v>
      </c>
      <c r="AJ55" s="188" t="e">
        <f>IF(AND('Mapa final'!#REF!="Muy Baja",'Mapa final'!#REF!="Catastrófico"),CONCATENATE("R10C",'Mapa final'!#REF!),"")</f>
        <v>#REF!</v>
      </c>
      <c r="AK55" s="188" t="e">
        <f>IF(AND('Mapa final'!#REF!="Muy Baja",'Mapa final'!#REF!="Catastrófico"),CONCATENATE("R10C",'Mapa final'!#REF!),"")</f>
        <v>#REF!</v>
      </c>
      <c r="AL55" s="188" t="e">
        <f>IF(AND('Mapa final'!#REF!="Muy Baja",'Mapa final'!#REF!="Catastrófico"),CONCATENATE("R10C",'Mapa final'!#REF!),"")</f>
        <v>#REF!</v>
      </c>
      <c r="AM55" s="189" t="e">
        <f>IF(AND('Mapa final'!#REF!="Muy Baja",'Mapa final'!#REF!="Catastrófico"),CONCATENATE("R10C",'Mapa final'!#REF!),"")</f>
        <v>#REF!</v>
      </c>
      <c r="AN55" s="2"/>
      <c r="AO55" s="2"/>
      <c r="AP55" s="2"/>
      <c r="AQ55" s="2"/>
      <c r="AR55" s="2"/>
      <c r="AS55" s="2"/>
      <c r="AT55" s="2"/>
      <c r="AU55" s="2"/>
      <c r="AV55" s="2"/>
      <c r="AW55" s="2"/>
      <c r="AX55" s="2"/>
      <c r="AY55" s="2"/>
      <c r="AZ55" s="2"/>
      <c r="BA55" s="2"/>
      <c r="BB55" s="2"/>
      <c r="BC55" s="2"/>
      <c r="BD55" s="2"/>
      <c r="BE55" s="2"/>
      <c r="BF55" s="2"/>
      <c r="BG55" s="2"/>
      <c r="BH55" s="2"/>
      <c r="BI55" s="2"/>
    </row>
    <row r="56" spans="1:61" ht="15.75" customHeight="1" x14ac:dyDescent="0.35">
      <c r="A56" s="2"/>
      <c r="B56" s="2"/>
      <c r="C56" s="2"/>
      <c r="D56" s="2"/>
      <c r="E56" s="2"/>
      <c r="F56" s="2"/>
      <c r="G56" s="2"/>
      <c r="H56" s="2"/>
      <c r="I56" s="2"/>
      <c r="J56" s="420" t="s">
        <v>373</v>
      </c>
      <c r="K56" s="390"/>
      <c r="L56" s="390"/>
      <c r="M56" s="390"/>
      <c r="N56" s="390"/>
      <c r="O56" s="380"/>
      <c r="P56" s="420" t="s">
        <v>374</v>
      </c>
      <c r="Q56" s="390"/>
      <c r="R56" s="390"/>
      <c r="S56" s="390"/>
      <c r="T56" s="390"/>
      <c r="U56" s="380"/>
      <c r="V56" s="420" t="s">
        <v>375</v>
      </c>
      <c r="W56" s="390"/>
      <c r="X56" s="390"/>
      <c r="Y56" s="390"/>
      <c r="Z56" s="390"/>
      <c r="AA56" s="380"/>
      <c r="AB56" s="420" t="s">
        <v>376</v>
      </c>
      <c r="AC56" s="390"/>
      <c r="AD56" s="390"/>
      <c r="AE56" s="390"/>
      <c r="AF56" s="390"/>
      <c r="AG56" s="380"/>
      <c r="AH56" s="420" t="s">
        <v>377</v>
      </c>
      <c r="AI56" s="390"/>
      <c r="AJ56" s="390"/>
      <c r="AK56" s="390"/>
      <c r="AL56" s="390"/>
      <c r="AM56" s="380"/>
      <c r="AN56" s="2"/>
      <c r="AO56" s="2"/>
      <c r="AP56" s="2"/>
      <c r="AQ56" s="2"/>
      <c r="AR56" s="2"/>
      <c r="AS56" s="2"/>
      <c r="AT56" s="2"/>
      <c r="AU56" s="2"/>
      <c r="AV56" s="2"/>
      <c r="AW56" s="2"/>
      <c r="AX56" s="2"/>
      <c r="AY56" s="2"/>
      <c r="AZ56" s="2"/>
      <c r="BA56" s="2"/>
      <c r="BB56" s="2"/>
      <c r="BC56" s="2"/>
      <c r="BD56" s="2"/>
      <c r="BE56" s="2"/>
      <c r="BF56" s="2"/>
      <c r="BG56" s="2"/>
      <c r="BH56" s="2"/>
      <c r="BI56" s="2"/>
    </row>
    <row r="57" spans="1:61" ht="15.75" customHeight="1" x14ac:dyDescent="0.35">
      <c r="A57" s="2"/>
      <c r="B57" s="2"/>
      <c r="C57" s="2"/>
      <c r="D57" s="2"/>
      <c r="E57" s="2"/>
      <c r="F57" s="2"/>
      <c r="G57" s="2"/>
      <c r="H57" s="2"/>
      <c r="I57" s="2"/>
      <c r="J57" s="278"/>
      <c r="K57" s="266"/>
      <c r="L57" s="266"/>
      <c r="M57" s="266"/>
      <c r="N57" s="266"/>
      <c r="O57" s="267"/>
      <c r="P57" s="278"/>
      <c r="Q57" s="266"/>
      <c r="R57" s="266"/>
      <c r="S57" s="266"/>
      <c r="T57" s="266"/>
      <c r="U57" s="267"/>
      <c r="V57" s="278"/>
      <c r="W57" s="266"/>
      <c r="X57" s="266"/>
      <c r="Y57" s="266"/>
      <c r="Z57" s="266"/>
      <c r="AA57" s="267"/>
      <c r="AB57" s="278"/>
      <c r="AC57" s="266"/>
      <c r="AD57" s="266"/>
      <c r="AE57" s="266"/>
      <c r="AF57" s="266"/>
      <c r="AG57" s="267"/>
      <c r="AH57" s="278"/>
      <c r="AI57" s="266"/>
      <c r="AJ57" s="266"/>
      <c r="AK57" s="266"/>
      <c r="AL57" s="266"/>
      <c r="AM57" s="267"/>
      <c r="AN57" s="2"/>
      <c r="AO57" s="2"/>
      <c r="AP57" s="2"/>
      <c r="AQ57" s="2"/>
      <c r="AR57" s="2"/>
      <c r="AS57" s="2"/>
      <c r="AT57" s="2"/>
      <c r="AU57" s="2"/>
      <c r="AV57" s="2"/>
      <c r="AW57" s="2"/>
      <c r="AX57" s="2"/>
      <c r="AY57" s="2"/>
      <c r="AZ57" s="2"/>
      <c r="BA57" s="2"/>
      <c r="BB57" s="2"/>
      <c r="BC57" s="2"/>
      <c r="BD57" s="2"/>
      <c r="BE57" s="2"/>
      <c r="BF57" s="2"/>
      <c r="BG57" s="2"/>
      <c r="BH57" s="2"/>
      <c r="BI57" s="2"/>
    </row>
    <row r="58" spans="1:61" ht="15.75" customHeight="1" x14ac:dyDescent="0.35">
      <c r="A58" s="2"/>
      <c r="B58" s="2"/>
      <c r="C58" s="2"/>
      <c r="D58" s="2"/>
      <c r="E58" s="2"/>
      <c r="F58" s="2"/>
      <c r="G58" s="2"/>
      <c r="H58" s="2"/>
      <c r="I58" s="2"/>
      <c r="J58" s="278"/>
      <c r="K58" s="266"/>
      <c r="L58" s="266"/>
      <c r="M58" s="266"/>
      <c r="N58" s="266"/>
      <c r="O58" s="267"/>
      <c r="P58" s="278"/>
      <c r="Q58" s="266"/>
      <c r="R58" s="266"/>
      <c r="S58" s="266"/>
      <c r="T58" s="266"/>
      <c r="U58" s="267"/>
      <c r="V58" s="278"/>
      <c r="W58" s="266"/>
      <c r="X58" s="266"/>
      <c r="Y58" s="266"/>
      <c r="Z58" s="266"/>
      <c r="AA58" s="267"/>
      <c r="AB58" s="278"/>
      <c r="AC58" s="266"/>
      <c r="AD58" s="266"/>
      <c r="AE58" s="266"/>
      <c r="AF58" s="266"/>
      <c r="AG58" s="267"/>
      <c r="AH58" s="278"/>
      <c r="AI58" s="266"/>
      <c r="AJ58" s="266"/>
      <c r="AK58" s="266"/>
      <c r="AL58" s="266"/>
      <c r="AM58" s="267"/>
      <c r="AN58" s="2"/>
      <c r="AO58" s="2"/>
      <c r="AP58" s="2"/>
      <c r="AQ58" s="2"/>
      <c r="AR58" s="2"/>
      <c r="AS58" s="2"/>
      <c r="AT58" s="2"/>
      <c r="AU58" s="2"/>
      <c r="AV58" s="2"/>
      <c r="AW58" s="2"/>
      <c r="AX58" s="2"/>
      <c r="AY58" s="2"/>
      <c r="AZ58" s="2"/>
      <c r="BA58" s="2"/>
      <c r="BB58" s="2"/>
      <c r="BC58" s="2"/>
      <c r="BD58" s="2"/>
      <c r="BE58" s="2"/>
      <c r="BF58" s="2"/>
      <c r="BG58" s="2"/>
      <c r="BH58" s="2"/>
      <c r="BI58" s="2"/>
    </row>
    <row r="59" spans="1:61" ht="15.75" customHeight="1" x14ac:dyDescent="0.35">
      <c r="A59" s="2"/>
      <c r="B59" s="2"/>
      <c r="C59" s="2"/>
      <c r="D59" s="2"/>
      <c r="E59" s="2"/>
      <c r="F59" s="2"/>
      <c r="G59" s="2"/>
      <c r="H59" s="2"/>
      <c r="I59" s="2"/>
      <c r="J59" s="278"/>
      <c r="K59" s="266"/>
      <c r="L59" s="266"/>
      <c r="M59" s="266"/>
      <c r="N59" s="266"/>
      <c r="O59" s="267"/>
      <c r="P59" s="278"/>
      <c r="Q59" s="266"/>
      <c r="R59" s="266"/>
      <c r="S59" s="266"/>
      <c r="T59" s="266"/>
      <c r="U59" s="267"/>
      <c r="V59" s="278"/>
      <c r="W59" s="266"/>
      <c r="X59" s="266"/>
      <c r="Y59" s="266"/>
      <c r="Z59" s="266"/>
      <c r="AA59" s="267"/>
      <c r="AB59" s="278"/>
      <c r="AC59" s="266"/>
      <c r="AD59" s="266"/>
      <c r="AE59" s="266"/>
      <c r="AF59" s="266"/>
      <c r="AG59" s="267"/>
      <c r="AH59" s="278"/>
      <c r="AI59" s="266"/>
      <c r="AJ59" s="266"/>
      <c r="AK59" s="266"/>
      <c r="AL59" s="266"/>
      <c r="AM59" s="267"/>
      <c r="AN59" s="2"/>
      <c r="AO59" s="2"/>
      <c r="AP59" s="2"/>
      <c r="AQ59" s="2"/>
      <c r="AR59" s="2"/>
      <c r="AS59" s="2"/>
      <c r="AT59" s="2"/>
      <c r="AU59" s="2"/>
      <c r="AV59" s="2"/>
      <c r="AW59" s="2"/>
      <c r="AX59" s="2"/>
      <c r="AY59" s="2"/>
      <c r="AZ59" s="2"/>
      <c r="BA59" s="2"/>
      <c r="BB59" s="2"/>
      <c r="BC59" s="2"/>
      <c r="BD59" s="2"/>
      <c r="BE59" s="2"/>
      <c r="BF59" s="2"/>
      <c r="BG59" s="2"/>
      <c r="BH59" s="2"/>
      <c r="BI59" s="2"/>
    </row>
    <row r="60" spans="1:61" ht="15.75" customHeight="1" x14ac:dyDescent="0.35">
      <c r="A60" s="2"/>
      <c r="B60" s="2"/>
      <c r="C60" s="2"/>
      <c r="D60" s="2"/>
      <c r="E60" s="2"/>
      <c r="F60" s="2"/>
      <c r="G60" s="2"/>
      <c r="H60" s="2"/>
      <c r="I60" s="2"/>
      <c r="J60" s="278"/>
      <c r="K60" s="266"/>
      <c r="L60" s="266"/>
      <c r="M60" s="266"/>
      <c r="N60" s="266"/>
      <c r="O60" s="267"/>
      <c r="P60" s="278"/>
      <c r="Q60" s="266"/>
      <c r="R60" s="266"/>
      <c r="S60" s="266"/>
      <c r="T60" s="266"/>
      <c r="U60" s="267"/>
      <c r="V60" s="278"/>
      <c r="W60" s="266"/>
      <c r="X60" s="266"/>
      <c r="Y60" s="266"/>
      <c r="Z60" s="266"/>
      <c r="AA60" s="267"/>
      <c r="AB60" s="278"/>
      <c r="AC60" s="266"/>
      <c r="AD60" s="266"/>
      <c r="AE60" s="266"/>
      <c r="AF60" s="266"/>
      <c r="AG60" s="267"/>
      <c r="AH60" s="278"/>
      <c r="AI60" s="266"/>
      <c r="AJ60" s="266"/>
      <c r="AK60" s="266"/>
      <c r="AL60" s="266"/>
      <c r="AM60" s="267"/>
      <c r="AN60" s="2"/>
      <c r="AO60" s="2"/>
      <c r="AP60" s="2"/>
      <c r="AQ60" s="2"/>
      <c r="AR60" s="2"/>
      <c r="AS60" s="2"/>
      <c r="AT60" s="2"/>
      <c r="AU60" s="2"/>
      <c r="AV60" s="2"/>
      <c r="AW60" s="2"/>
      <c r="AX60" s="2"/>
      <c r="AY60" s="2"/>
      <c r="AZ60" s="2"/>
      <c r="BA60" s="2"/>
      <c r="BB60" s="2"/>
      <c r="BC60" s="2"/>
      <c r="BD60" s="2"/>
      <c r="BE60" s="2"/>
      <c r="BF60" s="2"/>
      <c r="BG60" s="2"/>
      <c r="BH60" s="2"/>
      <c r="BI60" s="2"/>
    </row>
    <row r="61" spans="1:61" ht="15.75" customHeight="1" x14ac:dyDescent="0.35">
      <c r="A61" s="2"/>
      <c r="B61" s="2"/>
      <c r="C61" s="2"/>
      <c r="D61" s="2"/>
      <c r="E61" s="2"/>
      <c r="F61" s="2"/>
      <c r="G61" s="2"/>
      <c r="H61" s="2"/>
      <c r="I61" s="2"/>
      <c r="J61" s="374"/>
      <c r="K61" s="388"/>
      <c r="L61" s="388"/>
      <c r="M61" s="388"/>
      <c r="N61" s="388"/>
      <c r="O61" s="384"/>
      <c r="P61" s="374"/>
      <c r="Q61" s="388"/>
      <c r="R61" s="388"/>
      <c r="S61" s="388"/>
      <c r="T61" s="388"/>
      <c r="U61" s="384"/>
      <c r="V61" s="374"/>
      <c r="W61" s="388"/>
      <c r="X61" s="388"/>
      <c r="Y61" s="388"/>
      <c r="Z61" s="388"/>
      <c r="AA61" s="384"/>
      <c r="AB61" s="374"/>
      <c r="AC61" s="388"/>
      <c r="AD61" s="388"/>
      <c r="AE61" s="388"/>
      <c r="AF61" s="388"/>
      <c r="AG61" s="384"/>
      <c r="AH61" s="374"/>
      <c r="AI61" s="388"/>
      <c r="AJ61" s="388"/>
      <c r="AK61" s="388"/>
      <c r="AL61" s="388"/>
      <c r="AM61" s="384"/>
      <c r="AN61" s="2"/>
      <c r="AO61" s="2"/>
      <c r="AP61" s="2"/>
      <c r="AQ61" s="2"/>
      <c r="AR61" s="2"/>
      <c r="AS61" s="2"/>
      <c r="AT61" s="2"/>
      <c r="AU61" s="2"/>
      <c r="AV61" s="2"/>
      <c r="AW61" s="2"/>
      <c r="AX61" s="2"/>
      <c r="AY61" s="2"/>
      <c r="AZ61" s="2"/>
      <c r="BA61" s="2"/>
      <c r="BB61" s="2"/>
      <c r="BC61" s="2"/>
      <c r="BD61" s="2"/>
      <c r="BE61" s="2"/>
      <c r="BF61" s="2"/>
      <c r="BG61" s="2"/>
      <c r="BH61" s="2"/>
      <c r="BI61" s="2"/>
    </row>
    <row r="62" spans="1:61"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1:61" ht="15.75" customHeight="1" x14ac:dyDescent="0.35">
      <c r="A63" s="2"/>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2"/>
      <c r="AV63" s="2"/>
      <c r="AW63" s="2"/>
      <c r="AX63" s="2"/>
      <c r="AY63" s="2"/>
      <c r="AZ63" s="2"/>
      <c r="BA63" s="2"/>
      <c r="BB63" s="2"/>
      <c r="BC63" s="2"/>
      <c r="BD63" s="2"/>
      <c r="BE63" s="2"/>
      <c r="BF63" s="2"/>
      <c r="BG63" s="2"/>
      <c r="BH63" s="2"/>
    </row>
    <row r="64" spans="1:61" ht="15.75" customHeight="1" x14ac:dyDescent="0.35">
      <c r="A64" s="2"/>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2"/>
      <c r="AV64" s="2"/>
      <c r="AW64" s="2"/>
      <c r="AX64" s="2"/>
      <c r="AY64" s="2"/>
      <c r="AZ64" s="2"/>
      <c r="BA64" s="2"/>
      <c r="BB64" s="2"/>
      <c r="BC64" s="2"/>
      <c r="BD64" s="2"/>
      <c r="BE64" s="2"/>
      <c r="BF64" s="2"/>
      <c r="BG64" s="2"/>
      <c r="BH64" s="2"/>
    </row>
    <row r="65" spans="1:60"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1:60"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1:60"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1:60"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spans="1:60"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spans="1:60"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spans="1:60"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spans="1:60"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spans="1:60"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spans="1:60"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spans="1:60"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spans="1:60"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spans="1:60"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spans="1:60"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spans="1:60"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spans="1:60"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spans="1:60"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spans="1:60"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spans="1:60"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spans="1:60"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spans="1:60"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spans="1:60"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spans="1:60"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spans="1:60"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spans="1:60"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spans="1:60"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spans="1:60"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spans="1:60"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spans="1:60"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spans="1:60"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spans="1:60"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spans="1:60"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1:60"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1:60"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1:60"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1:60"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1:60"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1:60"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1:60"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1:60"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1:60"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1:60"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1:60"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1:60"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1:60"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spans="1:60"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spans="1:60"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spans="1:60"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spans="1:60"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spans="1:60"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spans="1:60"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spans="1:60"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spans="1:60"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spans="1:60"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spans="1:60"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spans="1:60"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spans="1:60"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spans="1:60"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spans="1:60"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spans="1:60"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spans="1:60"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spans="1:60"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spans="1:60"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spans="1:60"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spans="1:60"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spans="1:60"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spans="1:60"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spans="1:60"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spans="1:60"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spans="1:60"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spans="1:60"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spans="1:60"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1:60"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1:60"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spans="1:60"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spans="1:60"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spans="1:60"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spans="1:60"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1:60"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1:60"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spans="1:60"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spans="1:60"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spans="1:60"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1:60"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spans="1:60"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spans="1:60"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spans="1:60"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spans="1:60"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spans="1:60"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spans="1:60"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spans="1:60"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spans="1:60"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spans="1:60"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spans="1:60"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spans="1:60"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spans="1:60"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spans="1:60"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spans="1:60"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spans="1:60"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spans="1:60"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spans="1:60"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spans="1:60"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row>
    <row r="168" spans="1:60"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row>
    <row r="169" spans="1:60"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row>
    <row r="170" spans="1:60"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row>
    <row r="171" spans="1:60"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row>
    <row r="172" spans="1:60"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row>
    <row r="173" spans="1:60"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row>
    <row r="174" spans="1:60"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ht="15.75" customHeight="1" x14ac:dyDescent="0.35">
      <c r="A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ht="15.75" customHeight="1" x14ac:dyDescent="0.35">
      <c r="A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ht="15.75" customHeight="1" x14ac:dyDescent="0.35">
      <c r="A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ht="15.75" customHeight="1" x14ac:dyDescent="0.35">
      <c r="A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spans="1:60" ht="15.75" customHeight="1" x14ac:dyDescent="0.35">
      <c r="A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spans="1:60" ht="15.75" customHeight="1" x14ac:dyDescent="0.35">
      <c r="A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spans="1:60" ht="15.75" customHeight="1" x14ac:dyDescent="0.35">
      <c r="A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spans="1:60" ht="15.75" customHeight="1" x14ac:dyDescent="0.35">
      <c r="A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ht="15.75" customHeight="1" x14ac:dyDescent="0.35">
      <c r="A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ht="15.75" customHeight="1" x14ac:dyDescent="0.35">
      <c r="A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ht="15.75" customHeight="1" x14ac:dyDescent="0.35">
      <c r="A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ht="15.75" customHeight="1" x14ac:dyDescent="0.35">
      <c r="A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ht="15.75" customHeight="1" x14ac:dyDescent="0.35">
      <c r="A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ht="15.75" customHeight="1" x14ac:dyDescent="0.35">
      <c r="A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ht="15.75" customHeight="1" x14ac:dyDescent="0.35">
      <c r="A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spans="1:60" ht="15.75" customHeight="1" x14ac:dyDescent="0.35">
      <c r="A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spans="1:60" ht="15.75" customHeight="1" x14ac:dyDescent="0.35">
      <c r="A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ht="15.75" customHeight="1" x14ac:dyDescent="0.35">
      <c r="A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row>
    <row r="209" spans="1:60" ht="15.75" customHeight="1" x14ac:dyDescent="0.35">
      <c r="A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row>
    <row r="210" spans="1:60" ht="15.75" customHeight="1" x14ac:dyDescent="0.35">
      <c r="A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spans="1:60" ht="15.75" customHeight="1" x14ac:dyDescent="0.35">
      <c r="A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spans="1:60" ht="15.75" customHeight="1" x14ac:dyDescent="0.35">
      <c r="A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spans="1:60" ht="15.75" customHeight="1" x14ac:dyDescent="0.35">
      <c r="A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spans="1:60" ht="15.75" customHeight="1" x14ac:dyDescent="0.35">
      <c r="A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spans="1:60" ht="15.75" customHeight="1" x14ac:dyDescent="0.35">
      <c r="A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spans="1:60" ht="15.75" customHeight="1" x14ac:dyDescent="0.35">
      <c r="A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row>
    <row r="217" spans="1:60" ht="15.75" customHeight="1" x14ac:dyDescent="0.35">
      <c r="A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row>
    <row r="218" spans="1:60" ht="15.75" customHeight="1" x14ac:dyDescent="0.35">
      <c r="A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spans="1:60" ht="15.75" customHeight="1" x14ac:dyDescent="0.35">
      <c r="A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spans="1:60" ht="15.75" customHeight="1" x14ac:dyDescent="0.35">
      <c r="A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spans="1:60" ht="15.75" customHeight="1" x14ac:dyDescent="0.35">
      <c r="A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spans="1:60" ht="15.75" customHeight="1" x14ac:dyDescent="0.35">
      <c r="A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spans="1:60" ht="15.75" customHeight="1" x14ac:dyDescent="0.35">
      <c r="A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row r="224" spans="1:60" ht="15.75" customHeight="1" x14ac:dyDescent="0.35">
      <c r="A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row>
    <row r="225" spans="1:60" ht="15.75" customHeight="1" x14ac:dyDescent="0.35">
      <c r="A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row>
    <row r="226" spans="1:60" ht="15.75" customHeight="1" x14ac:dyDescent="0.35">
      <c r="A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row>
    <row r="227" spans="1:60" ht="15.75" customHeight="1" x14ac:dyDescent="0.35">
      <c r="A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row>
    <row r="228" spans="1:60" ht="15.75" customHeight="1" x14ac:dyDescent="0.35">
      <c r="A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row>
    <row r="229" spans="1:60" ht="15.75" customHeight="1" x14ac:dyDescent="0.35">
      <c r="A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row>
    <row r="230" spans="1:60" ht="15.75" customHeight="1" x14ac:dyDescent="0.35">
      <c r="A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row>
    <row r="231" spans="1:60" ht="15.75" customHeight="1" x14ac:dyDescent="0.35">
      <c r="A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row>
    <row r="232" spans="1:60" ht="15.75" customHeight="1" x14ac:dyDescent="0.35">
      <c r="A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row>
    <row r="233" spans="1:60" ht="15.75" customHeight="1" x14ac:dyDescent="0.35">
      <c r="A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row>
    <row r="234" spans="1:60" ht="15.75" customHeight="1" x14ac:dyDescent="0.35">
      <c r="A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row>
    <row r="235" spans="1:60" ht="15.75" customHeight="1" x14ac:dyDescent="0.35">
      <c r="A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row>
    <row r="236" spans="1:60" ht="15.75" customHeight="1" x14ac:dyDescent="0.35">
      <c r="A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row>
    <row r="237" spans="1:60" ht="15.75" customHeight="1" x14ac:dyDescent="0.35">
      <c r="A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row>
    <row r="238" spans="1:60" ht="15.75" customHeight="1" x14ac:dyDescent="0.35">
      <c r="A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row>
    <row r="239" spans="1:60" ht="15.75" customHeight="1" x14ac:dyDescent="0.35">
      <c r="A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row>
    <row r="240" spans="1:60" ht="15.75" customHeight="1" x14ac:dyDescent="0.35">
      <c r="A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row>
    <row r="241" spans="1:60" ht="15.75" customHeight="1" x14ac:dyDescent="0.35">
      <c r="A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row>
    <row r="242" spans="1:60" ht="15.75" customHeight="1" x14ac:dyDescent="0.35">
      <c r="A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row>
    <row r="243" spans="1:60" ht="15.75" customHeight="1" x14ac:dyDescent="0.35">
      <c r="A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row>
    <row r="244" spans="1:60" ht="15.75" customHeight="1" x14ac:dyDescent="0.35">
      <c r="A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row>
    <row r="245" spans="1:60" ht="15.75" customHeight="1" x14ac:dyDescent="0.35">
      <c r="A245" s="2"/>
    </row>
    <row r="246" spans="1:60" ht="15.75" customHeight="1" x14ac:dyDescent="0.35">
      <c r="A246" s="2"/>
    </row>
    <row r="247" spans="1:60" ht="15.75" customHeight="1" x14ac:dyDescent="0.35">
      <c r="A247" s="2"/>
    </row>
    <row r="248" spans="1:60" ht="15.75" customHeight="1" x14ac:dyDescent="0.35">
      <c r="A248" s="2"/>
    </row>
    <row r="249" spans="1:60" ht="15.75" customHeight="1" x14ac:dyDescent="0.35"/>
    <row r="250" spans="1:60" ht="15.75" customHeight="1" x14ac:dyDescent="0.35"/>
    <row r="251" spans="1:60" ht="15.75" customHeight="1" x14ac:dyDescent="0.35"/>
    <row r="252" spans="1:60" ht="15.75" customHeight="1" x14ac:dyDescent="0.35"/>
    <row r="253" spans="1:60" ht="15.75" customHeight="1" x14ac:dyDescent="0.35"/>
    <row r="254" spans="1:60" ht="15.75" customHeight="1" x14ac:dyDescent="0.35"/>
    <row r="255" spans="1:60" ht="15.75" customHeight="1" x14ac:dyDescent="0.35"/>
    <row r="256" spans="1:60"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X1000"/>
  <sheetViews>
    <sheetView workbookViewId="0"/>
  </sheetViews>
  <sheetFormatPr baseColWidth="10" defaultColWidth="14.453125" defaultRowHeight="15" customHeight="1" x14ac:dyDescent="0.35"/>
  <cols>
    <col min="1" max="1" width="10.7265625" customWidth="1"/>
    <col min="2" max="2" width="24.08984375" customWidth="1"/>
    <col min="3" max="3" width="70.08984375" customWidth="1"/>
    <col min="4" max="4" width="29.81640625" customWidth="1"/>
    <col min="5" max="24" width="10.7265625" customWidth="1"/>
  </cols>
  <sheetData>
    <row r="1" spans="1:24" ht="22.5" x14ac:dyDescent="0.35">
      <c r="A1" s="2"/>
      <c r="B1" s="422" t="s">
        <v>379</v>
      </c>
      <c r="C1" s="266"/>
      <c r="D1" s="266"/>
      <c r="E1" s="2"/>
      <c r="F1" s="2"/>
      <c r="G1" s="2"/>
      <c r="H1" s="2"/>
      <c r="I1" s="2"/>
      <c r="J1" s="2"/>
      <c r="K1" s="2"/>
      <c r="L1" s="2"/>
      <c r="M1" s="2"/>
      <c r="N1" s="2"/>
      <c r="O1" s="2"/>
      <c r="P1" s="2"/>
      <c r="Q1" s="2"/>
      <c r="R1" s="2"/>
      <c r="S1" s="2"/>
      <c r="T1" s="2"/>
      <c r="U1" s="2"/>
      <c r="V1" s="2"/>
      <c r="W1" s="2"/>
      <c r="X1" s="2"/>
    </row>
    <row r="2" spans="1:24" ht="14.5" x14ac:dyDescent="0.35">
      <c r="A2" s="2"/>
      <c r="B2" s="2"/>
      <c r="C2" s="2"/>
      <c r="D2" s="2"/>
      <c r="E2" s="2"/>
      <c r="F2" s="2"/>
      <c r="G2" s="2"/>
      <c r="H2" s="2"/>
      <c r="I2" s="2"/>
      <c r="J2" s="2"/>
      <c r="K2" s="2"/>
      <c r="L2" s="2"/>
      <c r="M2" s="2"/>
      <c r="N2" s="2"/>
      <c r="O2" s="2"/>
      <c r="P2" s="2"/>
      <c r="Q2" s="2"/>
      <c r="R2" s="2"/>
      <c r="S2" s="2"/>
      <c r="T2" s="2"/>
      <c r="U2" s="2"/>
      <c r="V2" s="2"/>
      <c r="W2" s="2"/>
      <c r="X2" s="2"/>
    </row>
    <row r="3" spans="1:24" ht="25" x14ac:dyDescent="0.35">
      <c r="A3" s="2"/>
      <c r="B3" s="209"/>
      <c r="C3" s="210" t="s">
        <v>380</v>
      </c>
      <c r="D3" s="210" t="s">
        <v>363</v>
      </c>
      <c r="E3" s="2"/>
      <c r="F3" s="2"/>
      <c r="G3" s="2"/>
      <c r="H3" s="2"/>
      <c r="I3" s="2"/>
      <c r="J3" s="2"/>
      <c r="K3" s="2"/>
      <c r="L3" s="2"/>
      <c r="M3" s="2"/>
      <c r="N3" s="2"/>
      <c r="O3" s="2"/>
      <c r="P3" s="2"/>
      <c r="Q3" s="2"/>
      <c r="R3" s="2"/>
      <c r="S3" s="2"/>
      <c r="T3" s="2"/>
      <c r="U3" s="2"/>
      <c r="V3" s="2"/>
      <c r="W3" s="2"/>
      <c r="X3" s="2"/>
    </row>
    <row r="4" spans="1:24" ht="50" x14ac:dyDescent="0.35">
      <c r="A4" s="2"/>
      <c r="B4" s="211" t="s">
        <v>381</v>
      </c>
      <c r="C4" s="212" t="s">
        <v>382</v>
      </c>
      <c r="D4" s="213">
        <v>0.2</v>
      </c>
      <c r="E4" s="2"/>
      <c r="F4" s="2"/>
      <c r="G4" s="2"/>
      <c r="H4" s="2"/>
      <c r="I4" s="2"/>
      <c r="J4" s="2"/>
      <c r="K4" s="2"/>
      <c r="L4" s="2"/>
      <c r="M4" s="2"/>
      <c r="N4" s="2"/>
      <c r="O4" s="2"/>
      <c r="P4" s="2"/>
      <c r="Q4" s="2"/>
      <c r="R4" s="2"/>
      <c r="S4" s="2"/>
      <c r="T4" s="2"/>
      <c r="U4" s="2"/>
      <c r="V4" s="2"/>
      <c r="W4" s="2"/>
      <c r="X4" s="2"/>
    </row>
    <row r="5" spans="1:24" ht="50" x14ac:dyDescent="0.35">
      <c r="A5" s="2"/>
      <c r="B5" s="214" t="s">
        <v>383</v>
      </c>
      <c r="C5" s="215" t="s">
        <v>384</v>
      </c>
      <c r="D5" s="216">
        <v>0.4</v>
      </c>
      <c r="E5" s="2"/>
      <c r="F5" s="2"/>
      <c r="G5" s="2"/>
      <c r="H5" s="2"/>
      <c r="I5" s="2"/>
      <c r="J5" s="2"/>
      <c r="K5" s="2"/>
      <c r="L5" s="2"/>
      <c r="M5" s="2"/>
      <c r="N5" s="2"/>
      <c r="O5" s="2"/>
      <c r="P5" s="2"/>
      <c r="Q5" s="2"/>
      <c r="R5" s="2"/>
      <c r="S5" s="2"/>
      <c r="T5" s="2"/>
      <c r="U5" s="2"/>
      <c r="V5" s="2"/>
      <c r="W5" s="2"/>
      <c r="X5" s="2"/>
    </row>
    <row r="6" spans="1:24" ht="50" x14ac:dyDescent="0.35">
      <c r="A6" s="2"/>
      <c r="B6" s="217" t="s">
        <v>385</v>
      </c>
      <c r="C6" s="215" t="s">
        <v>386</v>
      </c>
      <c r="D6" s="216">
        <v>0.6</v>
      </c>
      <c r="E6" s="2"/>
      <c r="F6" s="2"/>
      <c r="G6" s="2"/>
      <c r="H6" s="2"/>
      <c r="I6" s="2"/>
      <c r="J6" s="2"/>
      <c r="K6" s="2"/>
      <c r="L6" s="2"/>
      <c r="M6" s="2"/>
      <c r="N6" s="2"/>
      <c r="O6" s="2"/>
      <c r="P6" s="2"/>
      <c r="Q6" s="2"/>
      <c r="R6" s="2"/>
      <c r="S6" s="2"/>
      <c r="T6" s="2"/>
      <c r="U6" s="2"/>
      <c r="V6" s="2"/>
      <c r="W6" s="2"/>
      <c r="X6" s="2"/>
    </row>
    <row r="7" spans="1:24" ht="75" x14ac:dyDescent="0.35">
      <c r="A7" s="2"/>
      <c r="B7" s="218" t="s">
        <v>387</v>
      </c>
      <c r="C7" s="215" t="s">
        <v>388</v>
      </c>
      <c r="D7" s="216">
        <v>0.8</v>
      </c>
      <c r="E7" s="2"/>
      <c r="F7" s="2"/>
      <c r="G7" s="2"/>
      <c r="H7" s="2"/>
      <c r="I7" s="2"/>
      <c r="J7" s="2"/>
      <c r="K7" s="2"/>
      <c r="L7" s="2"/>
      <c r="M7" s="2"/>
      <c r="N7" s="2"/>
      <c r="O7" s="2"/>
      <c r="P7" s="2"/>
      <c r="Q7" s="2"/>
      <c r="R7" s="2"/>
      <c r="S7" s="2"/>
      <c r="T7" s="2"/>
      <c r="U7" s="2"/>
      <c r="V7" s="2"/>
      <c r="W7" s="2"/>
      <c r="X7" s="2"/>
    </row>
    <row r="8" spans="1:24" ht="50" x14ac:dyDescent="0.35">
      <c r="A8" s="2"/>
      <c r="B8" s="219" t="s">
        <v>389</v>
      </c>
      <c r="C8" s="215" t="s">
        <v>390</v>
      </c>
      <c r="D8" s="216">
        <v>1</v>
      </c>
      <c r="E8" s="2"/>
      <c r="F8" s="2"/>
      <c r="G8" s="2"/>
      <c r="H8" s="2"/>
      <c r="I8" s="2"/>
      <c r="J8" s="2"/>
      <c r="K8" s="2"/>
      <c r="L8" s="2"/>
      <c r="M8" s="2"/>
      <c r="N8" s="2"/>
      <c r="O8" s="2"/>
      <c r="P8" s="2"/>
      <c r="Q8" s="2"/>
      <c r="R8" s="2"/>
      <c r="S8" s="2"/>
      <c r="T8" s="2"/>
      <c r="U8" s="2"/>
      <c r="V8" s="2"/>
      <c r="W8" s="2"/>
      <c r="X8" s="2"/>
    </row>
    <row r="9" spans="1:24" ht="14.5" x14ac:dyDescent="0.35">
      <c r="A9" s="2"/>
      <c r="B9" s="2"/>
      <c r="C9" s="2"/>
      <c r="D9" s="2"/>
      <c r="E9" s="2"/>
      <c r="F9" s="2"/>
      <c r="G9" s="2"/>
      <c r="H9" s="2"/>
      <c r="I9" s="2"/>
      <c r="J9" s="2"/>
      <c r="K9" s="2"/>
      <c r="L9" s="2"/>
      <c r="M9" s="2"/>
      <c r="N9" s="2"/>
      <c r="O9" s="2"/>
      <c r="P9" s="2"/>
      <c r="Q9" s="2"/>
      <c r="R9" s="2"/>
      <c r="S9" s="2"/>
      <c r="T9" s="2"/>
      <c r="U9" s="2"/>
      <c r="V9" s="2"/>
      <c r="W9" s="2"/>
      <c r="X9" s="2"/>
    </row>
    <row r="10" spans="1:24" ht="14.5" x14ac:dyDescent="0.35">
      <c r="A10" s="2"/>
      <c r="B10" s="220"/>
      <c r="C10" s="2"/>
      <c r="D10" s="2"/>
      <c r="E10" s="2"/>
      <c r="F10" s="2"/>
      <c r="G10" s="2"/>
      <c r="H10" s="2"/>
      <c r="I10" s="2"/>
      <c r="J10" s="2"/>
      <c r="K10" s="2"/>
      <c r="L10" s="2"/>
      <c r="M10" s="2"/>
      <c r="N10" s="2"/>
      <c r="O10" s="2"/>
      <c r="P10" s="2"/>
      <c r="Q10" s="2"/>
      <c r="R10" s="2"/>
      <c r="S10" s="2"/>
      <c r="T10" s="2"/>
      <c r="U10" s="2"/>
      <c r="V10" s="2"/>
      <c r="W10" s="2"/>
      <c r="X10" s="2"/>
    </row>
    <row r="11" spans="1:24" ht="14.5" x14ac:dyDescent="0.35">
      <c r="A11" s="2"/>
      <c r="B11" s="2"/>
      <c r="C11" s="2"/>
      <c r="D11" s="2"/>
      <c r="E11" s="2"/>
      <c r="F11" s="2"/>
      <c r="G11" s="2"/>
      <c r="H11" s="2"/>
      <c r="I11" s="2"/>
      <c r="J11" s="2"/>
      <c r="K11" s="2"/>
      <c r="L11" s="2"/>
      <c r="M11" s="2"/>
      <c r="N11" s="2"/>
      <c r="O11" s="2"/>
      <c r="P11" s="2"/>
      <c r="Q11" s="2"/>
      <c r="R11" s="2"/>
      <c r="S11" s="2"/>
      <c r="T11" s="2"/>
      <c r="U11" s="2"/>
      <c r="V11" s="2"/>
      <c r="W11" s="2"/>
      <c r="X11" s="2"/>
    </row>
    <row r="12" spans="1:24" ht="14.5" x14ac:dyDescent="0.35">
      <c r="A12" s="2"/>
      <c r="B12" s="2"/>
      <c r="C12" s="2"/>
      <c r="D12" s="2"/>
      <c r="E12" s="2"/>
      <c r="F12" s="2"/>
      <c r="G12" s="2"/>
      <c r="H12" s="2"/>
      <c r="I12" s="2"/>
      <c r="J12" s="2"/>
      <c r="K12" s="2"/>
      <c r="L12" s="2"/>
      <c r="M12" s="2"/>
      <c r="N12" s="2"/>
      <c r="O12" s="2"/>
      <c r="P12" s="2"/>
      <c r="Q12" s="2"/>
      <c r="R12" s="2"/>
      <c r="S12" s="2"/>
      <c r="T12" s="2"/>
      <c r="U12" s="2"/>
      <c r="V12" s="2"/>
      <c r="W12" s="2"/>
      <c r="X12" s="2"/>
    </row>
    <row r="13" spans="1:24" ht="14.5" x14ac:dyDescent="0.35">
      <c r="A13" s="2"/>
      <c r="B13" s="2"/>
      <c r="C13" s="2"/>
      <c r="D13" s="2"/>
      <c r="E13" s="2"/>
      <c r="F13" s="2"/>
      <c r="G13" s="2"/>
      <c r="H13" s="2"/>
      <c r="I13" s="2"/>
      <c r="J13" s="2"/>
      <c r="K13" s="2"/>
      <c r="L13" s="2"/>
      <c r="M13" s="2"/>
      <c r="N13" s="2"/>
      <c r="O13" s="2"/>
      <c r="P13" s="2"/>
      <c r="Q13" s="2"/>
      <c r="R13" s="2"/>
      <c r="S13" s="2"/>
      <c r="T13" s="2"/>
      <c r="U13" s="2"/>
      <c r="V13" s="2"/>
      <c r="W13" s="2"/>
      <c r="X13" s="2"/>
    </row>
    <row r="14" spans="1:24" ht="14.5" x14ac:dyDescent="0.35">
      <c r="A14" s="2"/>
      <c r="B14" s="2"/>
      <c r="C14" s="2"/>
      <c r="D14" s="2"/>
      <c r="E14" s="2"/>
      <c r="F14" s="2"/>
      <c r="G14" s="2"/>
      <c r="H14" s="2"/>
      <c r="I14" s="2"/>
      <c r="J14" s="2"/>
      <c r="K14" s="2"/>
      <c r="L14" s="2"/>
      <c r="M14" s="2"/>
      <c r="N14" s="2"/>
      <c r="O14" s="2"/>
      <c r="P14" s="2"/>
      <c r="Q14" s="2"/>
      <c r="R14" s="2"/>
      <c r="S14" s="2"/>
      <c r="T14" s="2"/>
      <c r="U14" s="2"/>
      <c r="V14" s="2"/>
      <c r="W14" s="2"/>
      <c r="X14" s="2"/>
    </row>
    <row r="15" spans="1:24" ht="14.5" x14ac:dyDescent="0.35">
      <c r="A15" s="2"/>
      <c r="B15" s="2"/>
      <c r="C15" s="2"/>
      <c r="D15" s="2"/>
      <c r="E15" s="2"/>
      <c r="F15" s="2"/>
      <c r="G15" s="2"/>
      <c r="H15" s="2"/>
      <c r="I15" s="2"/>
      <c r="J15" s="2"/>
      <c r="K15" s="2"/>
      <c r="L15" s="2"/>
      <c r="M15" s="2"/>
      <c r="N15" s="2"/>
      <c r="O15" s="2"/>
      <c r="P15" s="2"/>
      <c r="Q15" s="2"/>
      <c r="R15" s="2"/>
      <c r="S15" s="2"/>
      <c r="T15" s="2"/>
      <c r="U15" s="2"/>
      <c r="V15" s="2"/>
      <c r="W15" s="2"/>
      <c r="X15" s="2"/>
    </row>
    <row r="16" spans="1:24" ht="14.5" x14ac:dyDescent="0.35">
      <c r="A16" s="2"/>
      <c r="B16" s="2"/>
      <c r="C16" s="2"/>
      <c r="D16" s="2"/>
      <c r="E16" s="2"/>
      <c r="F16" s="2"/>
      <c r="G16" s="2"/>
      <c r="H16" s="2"/>
      <c r="I16" s="2"/>
      <c r="J16" s="2"/>
      <c r="K16" s="2"/>
      <c r="L16" s="2"/>
      <c r="M16" s="2"/>
      <c r="N16" s="2"/>
      <c r="O16" s="2"/>
      <c r="P16" s="2"/>
      <c r="Q16" s="2"/>
      <c r="R16" s="2"/>
      <c r="S16" s="2"/>
      <c r="T16" s="2"/>
      <c r="U16" s="2"/>
      <c r="V16" s="2"/>
      <c r="W16" s="2"/>
      <c r="X16" s="2"/>
    </row>
    <row r="17" spans="1:24" ht="14.5" x14ac:dyDescent="0.35">
      <c r="A17" s="2"/>
      <c r="B17" s="2"/>
      <c r="C17" s="2"/>
      <c r="D17" s="2"/>
      <c r="E17" s="2"/>
      <c r="F17" s="2"/>
      <c r="G17" s="2"/>
      <c r="H17" s="2"/>
      <c r="I17" s="2"/>
      <c r="J17" s="2"/>
      <c r="K17" s="2"/>
      <c r="L17" s="2"/>
      <c r="M17" s="2"/>
      <c r="N17" s="2"/>
      <c r="O17" s="2"/>
      <c r="P17" s="2"/>
      <c r="Q17" s="2"/>
      <c r="R17" s="2"/>
      <c r="S17" s="2"/>
      <c r="T17" s="2"/>
      <c r="U17" s="2"/>
      <c r="V17" s="2"/>
      <c r="W17" s="2"/>
      <c r="X17" s="2"/>
    </row>
    <row r="18" spans="1:24" ht="14.5" x14ac:dyDescent="0.35">
      <c r="A18" s="2"/>
      <c r="B18" s="2"/>
      <c r="C18" s="2"/>
      <c r="D18" s="2"/>
      <c r="E18" s="2"/>
      <c r="F18" s="2"/>
      <c r="G18" s="2"/>
      <c r="H18" s="2"/>
      <c r="I18" s="2"/>
      <c r="J18" s="2"/>
      <c r="K18" s="2"/>
      <c r="L18" s="2"/>
      <c r="M18" s="2"/>
      <c r="N18" s="2"/>
      <c r="O18" s="2"/>
      <c r="P18" s="2"/>
      <c r="Q18" s="2"/>
      <c r="R18" s="2"/>
      <c r="S18" s="2"/>
      <c r="T18" s="2"/>
      <c r="U18" s="2"/>
      <c r="V18" s="2"/>
      <c r="W18" s="2"/>
      <c r="X18" s="2"/>
    </row>
    <row r="19" spans="1:24" ht="14.5" x14ac:dyDescent="0.35">
      <c r="A19" s="2"/>
      <c r="B19" s="2"/>
      <c r="C19" s="2"/>
      <c r="D19" s="2"/>
      <c r="E19" s="2"/>
      <c r="F19" s="2"/>
      <c r="G19" s="2"/>
      <c r="H19" s="2"/>
      <c r="I19" s="2"/>
      <c r="J19" s="2"/>
      <c r="K19" s="2"/>
      <c r="L19" s="2"/>
      <c r="M19" s="2"/>
      <c r="N19" s="2"/>
      <c r="O19" s="2"/>
      <c r="P19" s="2"/>
      <c r="Q19" s="2"/>
      <c r="R19" s="2"/>
      <c r="S19" s="2"/>
      <c r="T19" s="2"/>
      <c r="U19" s="2"/>
      <c r="V19" s="2"/>
      <c r="W19" s="2"/>
      <c r="X19" s="2"/>
    </row>
    <row r="20" spans="1:24" ht="14.5" x14ac:dyDescent="0.35">
      <c r="A20" s="2"/>
      <c r="B20" s="2"/>
      <c r="C20" s="2"/>
      <c r="D20" s="2"/>
      <c r="E20" s="2"/>
      <c r="F20" s="2"/>
      <c r="G20" s="2"/>
      <c r="H20" s="2"/>
      <c r="I20" s="2"/>
      <c r="J20" s="2"/>
      <c r="K20" s="2"/>
      <c r="L20" s="2"/>
      <c r="M20" s="2"/>
      <c r="N20" s="2"/>
      <c r="O20" s="2"/>
      <c r="P20" s="2"/>
      <c r="Q20" s="2"/>
      <c r="R20" s="2"/>
      <c r="S20" s="2"/>
      <c r="T20" s="2"/>
      <c r="U20" s="2"/>
      <c r="V20" s="2"/>
      <c r="W20" s="2"/>
      <c r="X20" s="2"/>
    </row>
    <row r="21" spans="1:24" ht="15.75" customHeight="1" x14ac:dyDescent="0.35">
      <c r="A21" s="2"/>
      <c r="B21" s="2"/>
      <c r="C21" s="2"/>
      <c r="D21" s="2"/>
      <c r="E21" s="2"/>
      <c r="F21" s="2"/>
      <c r="G21" s="2"/>
      <c r="H21" s="2"/>
      <c r="I21" s="2"/>
      <c r="J21" s="2"/>
      <c r="K21" s="2"/>
      <c r="L21" s="2"/>
      <c r="M21" s="2"/>
      <c r="N21" s="2"/>
      <c r="O21" s="2"/>
      <c r="P21" s="2"/>
      <c r="Q21" s="2"/>
      <c r="R21" s="2"/>
      <c r="S21" s="2"/>
      <c r="T21" s="2"/>
      <c r="U21" s="2"/>
      <c r="V21" s="2"/>
      <c r="W21" s="2"/>
      <c r="X21" s="2"/>
    </row>
    <row r="22" spans="1:24" ht="15.75" customHeight="1" x14ac:dyDescent="0.35">
      <c r="A22" s="2"/>
      <c r="B22" s="2"/>
      <c r="C22" s="2"/>
      <c r="D22" s="2"/>
      <c r="E22" s="2"/>
      <c r="F22" s="2"/>
      <c r="G22" s="2"/>
      <c r="H22" s="2"/>
      <c r="I22" s="2"/>
      <c r="J22" s="2"/>
      <c r="K22" s="2"/>
      <c r="L22" s="2"/>
      <c r="M22" s="2"/>
      <c r="N22" s="2"/>
      <c r="O22" s="2"/>
      <c r="P22" s="2"/>
      <c r="Q22" s="2"/>
      <c r="R22" s="2"/>
      <c r="S22" s="2"/>
      <c r="T22" s="2"/>
      <c r="U22" s="2"/>
      <c r="V22" s="2"/>
      <c r="W22" s="2"/>
      <c r="X22" s="2"/>
    </row>
    <row r="23" spans="1:24" ht="15.75" customHeight="1" x14ac:dyDescent="0.35">
      <c r="A23" s="2"/>
      <c r="B23" s="2"/>
      <c r="C23" s="2"/>
      <c r="D23" s="2"/>
      <c r="E23" s="2"/>
      <c r="F23" s="2"/>
      <c r="G23" s="2"/>
      <c r="H23" s="2"/>
      <c r="I23" s="2"/>
      <c r="J23" s="2"/>
      <c r="K23" s="2"/>
      <c r="L23" s="2"/>
      <c r="M23" s="2"/>
      <c r="N23" s="2"/>
      <c r="O23" s="2"/>
      <c r="P23" s="2"/>
      <c r="Q23" s="2"/>
      <c r="R23" s="2"/>
      <c r="S23" s="2"/>
      <c r="T23" s="2"/>
      <c r="U23" s="2"/>
      <c r="V23" s="2"/>
      <c r="W23" s="2"/>
      <c r="X23" s="2"/>
    </row>
    <row r="24" spans="1:24" ht="15.75" customHeight="1" x14ac:dyDescent="0.35">
      <c r="A24" s="2"/>
      <c r="B24" s="2"/>
      <c r="C24" s="2"/>
      <c r="D24" s="2"/>
      <c r="E24" s="2"/>
      <c r="F24" s="2"/>
      <c r="G24" s="2"/>
      <c r="H24" s="2"/>
      <c r="I24" s="2"/>
      <c r="J24" s="2"/>
      <c r="K24" s="2"/>
      <c r="L24" s="2"/>
      <c r="M24" s="2"/>
      <c r="N24" s="2"/>
      <c r="O24" s="2"/>
      <c r="P24" s="2"/>
      <c r="Q24" s="2"/>
      <c r="R24" s="2"/>
      <c r="S24" s="2"/>
      <c r="T24" s="2"/>
      <c r="U24" s="2"/>
      <c r="V24" s="2"/>
      <c r="W24" s="2"/>
      <c r="X24" s="2"/>
    </row>
    <row r="25" spans="1:24" ht="15.75" customHeight="1" x14ac:dyDescent="0.35">
      <c r="A25" s="2"/>
      <c r="B25" s="2"/>
      <c r="C25" s="2"/>
      <c r="D25" s="2"/>
      <c r="E25" s="2"/>
      <c r="F25" s="2"/>
      <c r="G25" s="2"/>
      <c r="H25" s="2"/>
      <c r="I25" s="2"/>
      <c r="J25" s="2"/>
      <c r="K25" s="2"/>
      <c r="L25" s="2"/>
      <c r="M25" s="2"/>
      <c r="N25" s="2"/>
      <c r="O25" s="2"/>
      <c r="P25" s="2"/>
      <c r="Q25" s="2"/>
      <c r="R25" s="2"/>
      <c r="S25" s="2"/>
      <c r="T25" s="2"/>
      <c r="U25" s="2"/>
      <c r="V25" s="2"/>
      <c r="W25" s="2"/>
      <c r="X25" s="2"/>
    </row>
    <row r="26" spans="1:24" ht="15.75" customHeight="1" x14ac:dyDescent="0.35">
      <c r="A26" s="2"/>
      <c r="B26" s="2"/>
      <c r="C26" s="2"/>
      <c r="D26" s="2"/>
      <c r="E26" s="2"/>
      <c r="F26" s="2"/>
      <c r="G26" s="2"/>
      <c r="H26" s="2"/>
      <c r="I26" s="2"/>
      <c r="J26" s="2"/>
      <c r="K26" s="2"/>
      <c r="L26" s="2"/>
      <c r="M26" s="2"/>
      <c r="N26" s="2"/>
      <c r="O26" s="2"/>
      <c r="P26" s="2"/>
      <c r="Q26" s="2"/>
      <c r="R26" s="2"/>
      <c r="S26" s="2"/>
      <c r="T26" s="2"/>
      <c r="U26" s="2"/>
      <c r="V26" s="2"/>
      <c r="W26" s="2"/>
      <c r="X26" s="2"/>
    </row>
    <row r="27" spans="1:24" ht="15.75" customHeight="1" x14ac:dyDescent="0.35">
      <c r="A27" s="2"/>
      <c r="B27" s="2"/>
      <c r="C27" s="2"/>
      <c r="D27" s="2"/>
      <c r="E27" s="2"/>
      <c r="F27" s="2"/>
      <c r="G27" s="2"/>
      <c r="H27" s="2"/>
      <c r="I27" s="2"/>
      <c r="J27" s="2"/>
      <c r="K27" s="2"/>
      <c r="L27" s="2"/>
      <c r="M27" s="2"/>
      <c r="N27" s="2"/>
      <c r="O27" s="2"/>
      <c r="P27" s="2"/>
      <c r="Q27" s="2"/>
      <c r="R27" s="2"/>
      <c r="S27" s="2"/>
      <c r="T27" s="2"/>
      <c r="U27" s="2"/>
      <c r="V27" s="2"/>
      <c r="W27" s="2"/>
      <c r="X27" s="2"/>
    </row>
    <row r="28" spans="1:24" ht="15.75" customHeight="1" x14ac:dyDescent="0.35">
      <c r="A28" s="2"/>
      <c r="B28" s="2"/>
      <c r="C28" s="2"/>
      <c r="D28" s="2"/>
      <c r="E28" s="2"/>
      <c r="F28" s="2"/>
      <c r="G28" s="2"/>
      <c r="H28" s="2"/>
      <c r="I28" s="2"/>
      <c r="J28" s="2"/>
      <c r="K28" s="2"/>
      <c r="L28" s="2"/>
      <c r="M28" s="2"/>
      <c r="N28" s="2"/>
      <c r="O28" s="2"/>
      <c r="P28" s="2"/>
      <c r="Q28" s="2"/>
      <c r="R28" s="2"/>
      <c r="S28" s="2"/>
      <c r="T28" s="2"/>
      <c r="U28" s="2"/>
      <c r="V28" s="2"/>
      <c r="W28" s="2"/>
      <c r="X28" s="2"/>
    </row>
    <row r="29" spans="1:24" ht="15.75" customHeight="1" x14ac:dyDescent="0.35">
      <c r="A29" s="2"/>
      <c r="B29" s="2"/>
      <c r="C29" s="2"/>
      <c r="D29" s="2"/>
      <c r="E29" s="2"/>
      <c r="F29" s="2"/>
      <c r="G29" s="2"/>
      <c r="H29" s="2"/>
      <c r="I29" s="2"/>
      <c r="J29" s="2"/>
      <c r="K29" s="2"/>
      <c r="L29" s="2"/>
      <c r="M29" s="2"/>
      <c r="N29" s="2"/>
      <c r="O29" s="2"/>
      <c r="P29" s="2"/>
      <c r="Q29" s="2"/>
      <c r="R29" s="2"/>
      <c r="S29" s="2"/>
      <c r="T29" s="2"/>
      <c r="U29" s="2"/>
      <c r="V29" s="2"/>
      <c r="W29" s="2"/>
      <c r="X29" s="2"/>
    </row>
    <row r="30" spans="1:24" ht="15.75" customHeight="1" x14ac:dyDescent="0.35">
      <c r="A30" s="2"/>
      <c r="B30" s="2"/>
      <c r="C30" s="2"/>
      <c r="D30" s="2"/>
      <c r="E30" s="2"/>
      <c r="F30" s="2"/>
      <c r="G30" s="2"/>
      <c r="H30" s="2"/>
      <c r="I30" s="2"/>
      <c r="J30" s="2"/>
      <c r="K30" s="2"/>
      <c r="L30" s="2"/>
      <c r="M30" s="2"/>
      <c r="N30" s="2"/>
      <c r="O30" s="2"/>
      <c r="P30" s="2"/>
      <c r="Q30" s="2"/>
      <c r="R30" s="2"/>
      <c r="S30" s="2"/>
      <c r="T30" s="2"/>
      <c r="U30" s="2"/>
      <c r="V30" s="2"/>
      <c r="W30" s="2"/>
      <c r="X30" s="2"/>
    </row>
    <row r="31" spans="1:24" ht="15.75" customHeight="1" x14ac:dyDescent="0.35">
      <c r="A31" s="2"/>
      <c r="B31" s="2"/>
      <c r="C31" s="2"/>
      <c r="D31" s="2"/>
      <c r="E31" s="2"/>
      <c r="F31" s="2"/>
      <c r="G31" s="2"/>
      <c r="H31" s="2"/>
      <c r="I31" s="2"/>
      <c r="J31" s="2"/>
      <c r="K31" s="2"/>
      <c r="L31" s="2"/>
      <c r="M31" s="2"/>
      <c r="N31" s="2"/>
      <c r="O31" s="2"/>
      <c r="P31" s="2"/>
      <c r="Q31" s="2"/>
      <c r="R31" s="2"/>
      <c r="S31" s="2"/>
      <c r="T31" s="2"/>
      <c r="U31" s="2"/>
      <c r="V31" s="2"/>
      <c r="W31" s="2"/>
      <c r="X31" s="2"/>
    </row>
    <row r="32" spans="1:24" ht="15.75" customHeight="1" x14ac:dyDescent="0.35">
      <c r="A32" s="2"/>
      <c r="B32" s="2"/>
      <c r="C32" s="2"/>
      <c r="D32" s="2"/>
      <c r="E32" s="2"/>
      <c r="F32" s="2"/>
      <c r="G32" s="2"/>
      <c r="H32" s="2"/>
      <c r="I32" s="2"/>
      <c r="J32" s="2"/>
      <c r="K32" s="2"/>
      <c r="L32" s="2"/>
      <c r="M32" s="2"/>
      <c r="N32" s="2"/>
      <c r="O32" s="2"/>
      <c r="P32" s="2"/>
      <c r="Q32" s="2"/>
      <c r="R32" s="2"/>
      <c r="S32" s="2"/>
      <c r="T32" s="2"/>
      <c r="U32" s="2"/>
      <c r="V32" s="2"/>
      <c r="W32" s="2"/>
      <c r="X32" s="2"/>
    </row>
    <row r="33" spans="1:24" ht="15.75" customHeight="1" x14ac:dyDescent="0.35">
      <c r="A33" s="2"/>
      <c r="E33" s="2"/>
      <c r="F33" s="2"/>
      <c r="G33" s="2"/>
      <c r="H33" s="2"/>
      <c r="I33" s="2"/>
      <c r="J33" s="2"/>
      <c r="K33" s="2"/>
      <c r="L33" s="2"/>
      <c r="M33" s="2"/>
      <c r="N33" s="2"/>
      <c r="O33" s="2"/>
      <c r="P33" s="2"/>
      <c r="Q33" s="2"/>
      <c r="R33" s="2"/>
      <c r="S33" s="2"/>
      <c r="T33" s="2"/>
      <c r="U33" s="2"/>
      <c r="V33" s="2"/>
      <c r="W33" s="2"/>
      <c r="X33" s="2"/>
    </row>
    <row r="34" spans="1:24" ht="15.75" customHeight="1" x14ac:dyDescent="0.35">
      <c r="A34" s="2"/>
      <c r="E34" s="2"/>
      <c r="F34" s="2"/>
      <c r="G34" s="2"/>
      <c r="H34" s="2"/>
      <c r="I34" s="2"/>
      <c r="J34" s="2"/>
      <c r="K34" s="2"/>
      <c r="L34" s="2"/>
      <c r="M34" s="2"/>
      <c r="N34" s="2"/>
      <c r="O34" s="2"/>
      <c r="P34" s="2"/>
      <c r="Q34" s="2"/>
      <c r="R34" s="2"/>
      <c r="S34" s="2"/>
      <c r="T34" s="2"/>
      <c r="U34" s="2"/>
      <c r="V34" s="2"/>
      <c r="W34" s="2"/>
      <c r="X34" s="2"/>
    </row>
    <row r="35" spans="1:24" ht="15.75" customHeight="1" x14ac:dyDescent="0.35">
      <c r="A35" s="2"/>
    </row>
    <row r="36" spans="1:24" ht="15.75" customHeight="1" x14ac:dyDescent="0.35">
      <c r="A36" s="2"/>
    </row>
    <row r="37" spans="1:24" ht="15.75" customHeight="1" x14ac:dyDescent="0.35">
      <c r="A37" s="2"/>
    </row>
    <row r="38" spans="1:24" ht="15.75" customHeight="1" x14ac:dyDescent="0.35">
      <c r="A38" s="2"/>
    </row>
    <row r="39" spans="1:24" ht="15.75" customHeight="1" x14ac:dyDescent="0.35">
      <c r="A39" s="2"/>
    </row>
    <row r="40" spans="1:24" ht="15.75" customHeight="1" x14ac:dyDescent="0.35">
      <c r="A40" s="2"/>
    </row>
    <row r="41" spans="1:24" ht="15.75" customHeight="1" x14ac:dyDescent="0.35">
      <c r="A41" s="2"/>
    </row>
    <row r="42" spans="1:24" ht="15.75" customHeight="1" x14ac:dyDescent="0.35">
      <c r="A42" s="2"/>
    </row>
    <row r="43" spans="1:24" ht="15.75" customHeight="1" x14ac:dyDescent="0.35">
      <c r="A43" s="2"/>
    </row>
    <row r="44" spans="1:24" ht="15.75" customHeight="1" x14ac:dyDescent="0.35">
      <c r="A44" s="2"/>
    </row>
    <row r="45" spans="1:24" ht="15.75" customHeight="1" x14ac:dyDescent="0.35">
      <c r="A45" s="2"/>
    </row>
    <row r="46" spans="1:24" ht="15.75" customHeight="1" x14ac:dyDescent="0.35">
      <c r="A46" s="2"/>
    </row>
    <row r="47" spans="1:24" ht="15.75" customHeight="1" x14ac:dyDescent="0.35">
      <c r="A47" s="2"/>
    </row>
    <row r="48" spans="1:24" ht="15.75" customHeight="1" x14ac:dyDescent="0.35">
      <c r="A48" s="2"/>
    </row>
    <row r="49" spans="1:1" ht="15.75" customHeight="1" x14ac:dyDescent="0.35">
      <c r="A49" s="2"/>
    </row>
    <row r="50" spans="1:1" ht="15.75" customHeight="1" x14ac:dyDescent="0.35">
      <c r="A50" s="2"/>
    </row>
    <row r="51" spans="1:1" ht="15.75" customHeight="1" x14ac:dyDescent="0.35">
      <c r="A51" s="2"/>
    </row>
    <row r="52" spans="1:1" ht="15.75" customHeight="1" x14ac:dyDescent="0.35">
      <c r="A52" s="2"/>
    </row>
    <row r="53" spans="1:1" ht="15.75" customHeight="1" x14ac:dyDescent="0.35">
      <c r="A53" s="2"/>
    </row>
    <row r="54" spans="1:1" ht="15.75" customHeight="1" x14ac:dyDescent="0.35">
      <c r="A54" s="2"/>
    </row>
    <row r="55" spans="1:1" ht="15.75" customHeight="1" x14ac:dyDescent="0.35">
      <c r="A55" s="2"/>
    </row>
    <row r="56" spans="1:1" ht="15.75" customHeight="1" x14ac:dyDescent="0.35"/>
    <row r="57" spans="1:1" ht="15.75" customHeight="1" x14ac:dyDescent="0.35"/>
    <row r="58" spans="1:1" ht="15.75" customHeight="1" x14ac:dyDescent="0.35"/>
    <row r="59" spans="1:1" ht="15.75" customHeight="1" x14ac:dyDescent="0.35"/>
    <row r="60" spans="1:1" ht="15.75" customHeight="1" x14ac:dyDescent="0.35"/>
    <row r="61" spans="1:1" ht="15.75" customHeight="1" x14ac:dyDescent="0.35"/>
    <row r="62" spans="1:1" ht="15.75" customHeight="1" x14ac:dyDescent="0.35"/>
    <row r="63" spans="1:1" ht="15.75" customHeight="1" x14ac:dyDescent="0.35"/>
    <row r="64" spans="1:1"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B1:D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6923C"/>
  </sheetPr>
  <dimension ref="A1:U1000"/>
  <sheetViews>
    <sheetView workbookViewId="0"/>
  </sheetViews>
  <sheetFormatPr baseColWidth="10" defaultColWidth="14.453125" defaultRowHeight="15" customHeight="1" x14ac:dyDescent="0.35"/>
  <cols>
    <col min="1" max="1" width="10.7265625" customWidth="1"/>
    <col min="2" max="2" width="40.453125" customWidth="1"/>
    <col min="3" max="3" width="74.81640625" customWidth="1"/>
    <col min="4" max="4" width="135" customWidth="1"/>
    <col min="5" max="5" width="144.7265625" customWidth="1"/>
    <col min="6" max="21" width="10.7265625" customWidth="1"/>
  </cols>
  <sheetData>
    <row r="1" spans="1:21" ht="32.5" x14ac:dyDescent="0.35">
      <c r="A1" s="2"/>
      <c r="B1" s="423" t="s">
        <v>391</v>
      </c>
      <c r="C1" s="266"/>
      <c r="D1" s="266"/>
      <c r="E1" s="2"/>
      <c r="F1" s="2"/>
      <c r="G1" s="2"/>
      <c r="H1" s="2"/>
      <c r="I1" s="2"/>
      <c r="J1" s="2"/>
      <c r="K1" s="2"/>
      <c r="L1" s="2"/>
      <c r="M1" s="2"/>
      <c r="N1" s="2"/>
      <c r="O1" s="2"/>
      <c r="P1" s="2"/>
      <c r="Q1" s="2"/>
      <c r="R1" s="2"/>
      <c r="S1" s="2"/>
      <c r="T1" s="2"/>
      <c r="U1" s="2"/>
    </row>
    <row r="2" spans="1:21" ht="14.5" x14ac:dyDescent="0.35">
      <c r="A2" s="2"/>
      <c r="B2" s="2"/>
      <c r="C2" s="2"/>
      <c r="D2" s="2"/>
      <c r="E2" s="2"/>
      <c r="F2" s="2"/>
      <c r="G2" s="2"/>
      <c r="H2" s="2"/>
      <c r="I2" s="2"/>
      <c r="J2" s="2"/>
      <c r="K2" s="2"/>
      <c r="L2" s="2"/>
      <c r="M2" s="2"/>
      <c r="N2" s="2"/>
      <c r="O2" s="2"/>
      <c r="P2" s="2"/>
      <c r="Q2" s="2"/>
      <c r="R2" s="2"/>
      <c r="S2" s="2"/>
      <c r="T2" s="2"/>
      <c r="U2" s="2"/>
    </row>
    <row r="3" spans="1:21" ht="30.5" x14ac:dyDescent="0.35">
      <c r="A3" s="2"/>
      <c r="B3" s="221"/>
      <c r="C3" s="222" t="s">
        <v>392</v>
      </c>
      <c r="D3" s="222" t="s">
        <v>393</v>
      </c>
      <c r="E3" s="2"/>
      <c r="F3" s="2"/>
      <c r="G3" s="2"/>
      <c r="H3" s="2"/>
      <c r="I3" s="2"/>
      <c r="J3" s="2"/>
      <c r="K3" s="2"/>
      <c r="L3" s="2"/>
      <c r="M3" s="2"/>
      <c r="N3" s="2"/>
      <c r="O3" s="2"/>
      <c r="P3" s="2"/>
      <c r="Q3" s="2"/>
      <c r="R3" s="2"/>
      <c r="S3" s="2"/>
      <c r="T3" s="2"/>
      <c r="U3" s="2"/>
    </row>
    <row r="4" spans="1:21" ht="32.5" x14ac:dyDescent="0.35">
      <c r="A4" s="223" t="s">
        <v>394</v>
      </c>
      <c r="B4" s="224" t="s">
        <v>395</v>
      </c>
      <c r="C4" s="225" t="s">
        <v>396</v>
      </c>
      <c r="D4" s="226" t="s">
        <v>397</v>
      </c>
      <c r="E4" s="2"/>
      <c r="F4" s="2"/>
      <c r="G4" s="2"/>
      <c r="H4" s="2"/>
      <c r="I4" s="2"/>
      <c r="J4" s="2"/>
      <c r="K4" s="2"/>
      <c r="L4" s="2"/>
      <c r="M4" s="2"/>
      <c r="N4" s="2"/>
      <c r="O4" s="2"/>
      <c r="P4" s="2"/>
      <c r="Q4" s="2"/>
      <c r="R4" s="2"/>
      <c r="S4" s="2"/>
      <c r="T4" s="2"/>
      <c r="U4" s="2"/>
    </row>
    <row r="5" spans="1:21" ht="65" x14ac:dyDescent="0.35">
      <c r="A5" s="223" t="s">
        <v>398</v>
      </c>
      <c r="B5" s="227" t="s">
        <v>399</v>
      </c>
      <c r="C5" s="228" t="s">
        <v>400</v>
      </c>
      <c r="D5" s="229" t="s">
        <v>401</v>
      </c>
      <c r="E5" s="2"/>
      <c r="F5" s="2"/>
      <c r="G5" s="2"/>
      <c r="H5" s="2"/>
      <c r="I5" s="2"/>
      <c r="J5" s="2"/>
      <c r="K5" s="2"/>
      <c r="L5" s="2"/>
      <c r="M5" s="2"/>
      <c r="N5" s="2"/>
      <c r="O5" s="2"/>
      <c r="P5" s="2"/>
      <c r="Q5" s="2"/>
      <c r="R5" s="2"/>
      <c r="S5" s="2"/>
      <c r="T5" s="2"/>
      <c r="U5" s="2"/>
    </row>
    <row r="6" spans="1:21" ht="65" x14ac:dyDescent="0.35">
      <c r="A6" s="223" t="s">
        <v>369</v>
      </c>
      <c r="B6" s="230" t="s">
        <v>402</v>
      </c>
      <c r="C6" s="228" t="s">
        <v>403</v>
      </c>
      <c r="D6" s="229" t="s">
        <v>404</v>
      </c>
      <c r="E6" s="2"/>
      <c r="F6" s="2"/>
      <c r="G6" s="2"/>
      <c r="H6" s="2"/>
      <c r="I6" s="2"/>
      <c r="J6" s="2"/>
      <c r="K6" s="2"/>
      <c r="L6" s="2"/>
      <c r="M6" s="2"/>
      <c r="N6" s="2"/>
      <c r="O6" s="2"/>
      <c r="P6" s="2"/>
      <c r="Q6" s="2"/>
      <c r="R6" s="2"/>
      <c r="S6" s="2"/>
      <c r="T6" s="2"/>
      <c r="U6" s="2"/>
    </row>
    <row r="7" spans="1:21" ht="65" x14ac:dyDescent="0.35">
      <c r="A7" s="223" t="s">
        <v>405</v>
      </c>
      <c r="B7" s="231" t="s">
        <v>406</v>
      </c>
      <c r="C7" s="228" t="s">
        <v>407</v>
      </c>
      <c r="D7" s="229" t="s">
        <v>408</v>
      </c>
      <c r="E7" s="2"/>
      <c r="F7" s="2"/>
      <c r="G7" s="2"/>
      <c r="H7" s="2"/>
      <c r="I7" s="2"/>
      <c r="J7" s="2"/>
      <c r="K7" s="2"/>
      <c r="L7" s="2"/>
      <c r="M7" s="2"/>
      <c r="N7" s="2"/>
      <c r="O7" s="2"/>
      <c r="P7" s="2"/>
      <c r="Q7" s="2"/>
      <c r="R7" s="2"/>
      <c r="S7" s="2"/>
      <c r="T7" s="2"/>
      <c r="U7" s="2"/>
    </row>
    <row r="8" spans="1:21" ht="65" x14ac:dyDescent="0.35">
      <c r="A8" s="223" t="s">
        <v>409</v>
      </c>
      <c r="B8" s="232" t="s">
        <v>410</v>
      </c>
      <c r="C8" s="228" t="s">
        <v>411</v>
      </c>
      <c r="D8" s="229" t="s">
        <v>412</v>
      </c>
      <c r="E8" s="2"/>
      <c r="F8" s="2"/>
      <c r="G8" s="2"/>
      <c r="H8" s="2"/>
      <c r="I8" s="2"/>
      <c r="J8" s="2"/>
      <c r="K8" s="2"/>
      <c r="L8" s="2"/>
      <c r="M8" s="2"/>
      <c r="N8" s="2"/>
      <c r="O8" s="2"/>
      <c r="P8" s="2"/>
      <c r="Q8" s="2"/>
      <c r="R8" s="2"/>
      <c r="S8" s="2"/>
      <c r="T8" s="2"/>
      <c r="U8" s="2"/>
    </row>
    <row r="9" spans="1:21" ht="20" x14ac:dyDescent="0.35">
      <c r="A9" s="223"/>
      <c r="B9" s="223"/>
      <c r="C9" s="233"/>
      <c r="D9" s="233"/>
      <c r="E9" s="2"/>
      <c r="F9" s="2"/>
      <c r="G9" s="2"/>
      <c r="H9" s="2"/>
      <c r="I9" s="2"/>
      <c r="J9" s="2"/>
      <c r="K9" s="2"/>
      <c r="L9" s="2"/>
      <c r="M9" s="2"/>
      <c r="N9" s="2"/>
      <c r="O9" s="2"/>
      <c r="P9" s="2"/>
      <c r="Q9" s="2"/>
      <c r="R9" s="2"/>
      <c r="S9" s="2"/>
      <c r="T9" s="2"/>
      <c r="U9" s="2"/>
    </row>
    <row r="10" spans="1:21" ht="14.5" x14ac:dyDescent="0.35">
      <c r="A10" s="223"/>
      <c r="B10" s="234"/>
      <c r="C10" s="234"/>
      <c r="D10" s="234"/>
      <c r="E10" s="2"/>
      <c r="F10" s="2"/>
      <c r="G10" s="2"/>
      <c r="H10" s="2"/>
      <c r="I10" s="2"/>
      <c r="J10" s="2"/>
      <c r="K10" s="2"/>
      <c r="L10" s="2"/>
      <c r="M10" s="2"/>
      <c r="N10" s="2"/>
      <c r="O10" s="2"/>
      <c r="P10" s="2"/>
      <c r="Q10" s="2"/>
      <c r="R10" s="2"/>
      <c r="S10" s="2"/>
      <c r="T10" s="2"/>
      <c r="U10" s="2"/>
    </row>
    <row r="11" spans="1:21" ht="14.5" x14ac:dyDescent="0.35">
      <c r="A11" s="223"/>
      <c r="B11" s="223" t="s">
        <v>413</v>
      </c>
      <c r="C11" s="223" t="s">
        <v>414</v>
      </c>
      <c r="D11" s="223" t="s">
        <v>415</v>
      </c>
      <c r="E11" s="2"/>
      <c r="F11" s="2"/>
      <c r="G11" s="2"/>
      <c r="H11" s="2"/>
      <c r="I11" s="2"/>
      <c r="J11" s="2"/>
      <c r="K11" s="2"/>
      <c r="L11" s="2"/>
      <c r="M11" s="2"/>
      <c r="N11" s="2"/>
      <c r="O11" s="2"/>
      <c r="P11" s="2"/>
      <c r="Q11" s="2"/>
      <c r="R11" s="2"/>
      <c r="S11" s="2"/>
      <c r="T11" s="2"/>
      <c r="U11" s="2"/>
    </row>
    <row r="12" spans="1:21" ht="14.5" x14ac:dyDescent="0.35">
      <c r="A12" s="223"/>
      <c r="B12" s="223" t="s">
        <v>416</v>
      </c>
      <c r="C12" s="223" t="s">
        <v>417</v>
      </c>
      <c r="D12" s="223" t="s">
        <v>418</v>
      </c>
      <c r="E12" s="2"/>
      <c r="F12" s="2"/>
      <c r="G12" s="2"/>
      <c r="H12" s="2"/>
      <c r="I12" s="2"/>
      <c r="J12" s="2"/>
      <c r="K12" s="2"/>
      <c r="L12" s="2"/>
      <c r="M12" s="2"/>
      <c r="N12" s="2"/>
      <c r="O12" s="2"/>
      <c r="P12" s="2"/>
      <c r="Q12" s="2"/>
      <c r="R12" s="2"/>
      <c r="S12" s="2"/>
      <c r="T12" s="2"/>
      <c r="U12" s="2"/>
    </row>
    <row r="13" spans="1:21" ht="14.5" x14ac:dyDescent="0.35">
      <c r="A13" s="223"/>
      <c r="B13" s="223"/>
      <c r="C13" s="223" t="s">
        <v>419</v>
      </c>
      <c r="D13" s="223" t="s">
        <v>420</v>
      </c>
      <c r="E13" s="2"/>
      <c r="F13" s="2"/>
      <c r="G13" s="2"/>
      <c r="H13" s="2"/>
      <c r="I13" s="2"/>
      <c r="J13" s="2"/>
      <c r="K13" s="2"/>
      <c r="L13" s="2"/>
      <c r="M13" s="2"/>
      <c r="N13" s="2"/>
      <c r="O13" s="2"/>
      <c r="P13" s="2"/>
      <c r="Q13" s="2"/>
      <c r="R13" s="2"/>
      <c r="S13" s="2"/>
      <c r="T13" s="2"/>
      <c r="U13" s="2"/>
    </row>
    <row r="14" spans="1:21" ht="14.5" x14ac:dyDescent="0.35">
      <c r="A14" s="223"/>
      <c r="B14" s="223"/>
      <c r="C14" s="223" t="s">
        <v>421</v>
      </c>
      <c r="D14" s="223" t="s">
        <v>422</v>
      </c>
      <c r="E14" s="2"/>
      <c r="F14" s="2"/>
      <c r="G14" s="2"/>
      <c r="H14" s="2"/>
      <c r="I14" s="2"/>
      <c r="J14" s="2"/>
      <c r="K14" s="2"/>
      <c r="L14" s="2"/>
      <c r="M14" s="2"/>
      <c r="N14" s="2"/>
      <c r="O14" s="2"/>
      <c r="P14" s="2"/>
      <c r="Q14" s="2"/>
      <c r="R14" s="2"/>
      <c r="S14" s="2"/>
      <c r="T14" s="2"/>
      <c r="U14" s="2"/>
    </row>
    <row r="15" spans="1:21" ht="14.5" x14ac:dyDescent="0.35">
      <c r="A15" s="223"/>
      <c r="B15" s="223"/>
      <c r="C15" s="223" t="s">
        <v>423</v>
      </c>
      <c r="D15" s="223" t="s">
        <v>424</v>
      </c>
      <c r="E15" s="2"/>
      <c r="F15" s="2"/>
      <c r="G15" s="2"/>
      <c r="H15" s="2"/>
      <c r="I15" s="2"/>
      <c r="J15" s="2"/>
      <c r="K15" s="2"/>
      <c r="L15" s="2"/>
      <c r="M15" s="2"/>
      <c r="N15" s="2"/>
      <c r="O15" s="2"/>
      <c r="P15" s="2"/>
      <c r="Q15" s="2"/>
      <c r="R15" s="2"/>
      <c r="S15" s="2"/>
      <c r="T15" s="2"/>
      <c r="U15" s="2"/>
    </row>
    <row r="16" spans="1:21" ht="14.5" x14ac:dyDescent="0.35">
      <c r="A16" s="223"/>
      <c r="B16" s="223"/>
      <c r="C16" s="223"/>
      <c r="D16" s="223"/>
      <c r="E16" s="2"/>
      <c r="F16" s="2"/>
      <c r="G16" s="2"/>
      <c r="H16" s="2"/>
      <c r="I16" s="2"/>
      <c r="J16" s="2"/>
      <c r="K16" s="2"/>
      <c r="L16" s="2"/>
      <c r="M16" s="2"/>
      <c r="N16" s="2"/>
      <c r="O16" s="2"/>
    </row>
    <row r="17" spans="1:15" ht="14.5" x14ac:dyDescent="0.35">
      <c r="A17" s="223"/>
      <c r="B17" s="223"/>
      <c r="C17" s="223"/>
      <c r="D17" s="223"/>
      <c r="E17" s="2"/>
      <c r="F17" s="2"/>
      <c r="G17" s="2"/>
      <c r="H17" s="2"/>
      <c r="I17" s="2"/>
      <c r="J17" s="2"/>
      <c r="K17" s="2"/>
      <c r="L17" s="2"/>
      <c r="M17" s="2"/>
      <c r="N17" s="2"/>
      <c r="O17" s="2"/>
    </row>
    <row r="18" spans="1:15" ht="14.5" x14ac:dyDescent="0.35">
      <c r="A18" s="223"/>
      <c r="B18" s="2"/>
      <c r="C18" s="2"/>
      <c r="D18" s="2"/>
      <c r="E18" s="2"/>
      <c r="F18" s="2"/>
      <c r="G18" s="2"/>
      <c r="H18" s="2"/>
      <c r="I18" s="2"/>
      <c r="J18" s="2"/>
      <c r="K18" s="2"/>
      <c r="L18" s="2"/>
      <c r="M18" s="2"/>
      <c r="N18" s="2"/>
      <c r="O18" s="2"/>
    </row>
    <row r="19" spans="1:15" ht="14.5" x14ac:dyDescent="0.35">
      <c r="A19" s="223"/>
      <c r="B19" s="2"/>
      <c r="C19" s="2"/>
      <c r="D19" s="2"/>
      <c r="E19" s="2"/>
      <c r="F19" s="2"/>
      <c r="G19" s="2"/>
      <c r="H19" s="2"/>
      <c r="I19" s="2"/>
      <c r="J19" s="2"/>
      <c r="K19" s="2"/>
      <c r="L19" s="2"/>
      <c r="M19" s="2"/>
      <c r="N19" s="2"/>
      <c r="O19" s="2"/>
    </row>
    <row r="20" spans="1:15" ht="14.5" x14ac:dyDescent="0.35">
      <c r="A20" s="223"/>
      <c r="B20" s="2"/>
      <c r="C20" s="2"/>
      <c r="D20" s="2"/>
      <c r="E20" s="2"/>
      <c r="F20" s="2"/>
      <c r="G20" s="2"/>
      <c r="H20" s="2"/>
      <c r="I20" s="2"/>
      <c r="J20" s="2"/>
      <c r="K20" s="2"/>
      <c r="L20" s="2"/>
      <c r="M20" s="2"/>
      <c r="N20" s="2"/>
      <c r="O20" s="2"/>
    </row>
    <row r="21" spans="1:15" ht="15.75" customHeight="1" x14ac:dyDescent="0.35">
      <c r="A21" s="223"/>
      <c r="B21" s="2"/>
      <c r="C21" s="2"/>
      <c r="D21" s="2"/>
      <c r="E21" s="2"/>
      <c r="F21" s="2"/>
      <c r="G21" s="2"/>
      <c r="H21" s="2"/>
      <c r="I21" s="2"/>
      <c r="J21" s="2"/>
      <c r="K21" s="2"/>
      <c r="L21" s="2"/>
      <c r="M21" s="2"/>
      <c r="N21" s="2"/>
      <c r="O21" s="2"/>
    </row>
    <row r="22" spans="1:15" ht="15.75" customHeight="1" x14ac:dyDescent="0.35">
      <c r="A22" s="223"/>
      <c r="B22" s="223"/>
      <c r="C22" s="233"/>
      <c r="D22" s="233"/>
      <c r="E22" s="2"/>
      <c r="F22" s="2"/>
      <c r="G22" s="2"/>
      <c r="H22" s="2"/>
      <c r="I22" s="2"/>
      <c r="J22" s="2"/>
      <c r="K22" s="2"/>
      <c r="L22" s="2"/>
      <c r="M22" s="2"/>
      <c r="N22" s="2"/>
      <c r="O22" s="2"/>
    </row>
    <row r="23" spans="1:15" ht="15.75" customHeight="1" x14ac:dyDescent="0.35">
      <c r="A23" s="223"/>
      <c r="B23" s="223"/>
      <c r="C23" s="233"/>
      <c r="D23" s="233"/>
      <c r="E23" s="2"/>
      <c r="F23" s="2"/>
      <c r="G23" s="2"/>
      <c r="H23" s="2"/>
      <c r="I23" s="2"/>
      <c r="J23" s="2"/>
      <c r="K23" s="2"/>
      <c r="L23" s="2"/>
      <c r="M23" s="2"/>
      <c r="N23" s="2"/>
      <c r="O23" s="2"/>
    </row>
    <row r="24" spans="1:15" ht="15.75" customHeight="1" x14ac:dyDescent="0.35">
      <c r="A24" s="223"/>
      <c r="B24" s="223"/>
      <c r="C24" s="233"/>
      <c r="D24" s="233"/>
      <c r="E24" s="2"/>
      <c r="F24" s="2"/>
      <c r="G24" s="2"/>
      <c r="H24" s="2"/>
      <c r="I24" s="2"/>
      <c r="J24" s="2"/>
      <c r="K24" s="2"/>
      <c r="L24" s="2"/>
      <c r="M24" s="2"/>
      <c r="N24" s="2"/>
      <c r="O24" s="2"/>
    </row>
    <row r="25" spans="1:15" ht="15.75" customHeight="1" x14ac:dyDescent="0.35">
      <c r="A25" s="223"/>
      <c r="B25" s="223"/>
      <c r="C25" s="233"/>
      <c r="D25" s="233"/>
      <c r="E25" s="2"/>
      <c r="F25" s="2"/>
      <c r="G25" s="2"/>
      <c r="H25" s="2"/>
      <c r="I25" s="2"/>
      <c r="J25" s="2"/>
      <c r="K25" s="2"/>
      <c r="L25" s="2"/>
      <c r="M25" s="2"/>
      <c r="N25" s="2"/>
      <c r="O25" s="2"/>
    </row>
    <row r="26" spans="1:15" ht="15.75" customHeight="1" x14ac:dyDescent="0.35">
      <c r="A26" s="223"/>
      <c r="B26" s="223"/>
      <c r="C26" s="233"/>
      <c r="D26" s="233"/>
      <c r="E26" s="2"/>
      <c r="F26" s="2"/>
      <c r="G26" s="2"/>
      <c r="H26" s="2"/>
      <c r="I26" s="2"/>
      <c r="J26" s="2"/>
      <c r="K26" s="2"/>
      <c r="L26" s="2"/>
      <c r="M26" s="2"/>
      <c r="N26" s="2"/>
      <c r="O26" s="2"/>
    </row>
    <row r="27" spans="1:15" ht="15.75" customHeight="1" x14ac:dyDescent="0.35">
      <c r="A27" s="223"/>
      <c r="B27" s="223"/>
      <c r="C27" s="233"/>
      <c r="D27" s="233"/>
      <c r="E27" s="2"/>
      <c r="F27" s="2"/>
      <c r="G27" s="2"/>
      <c r="H27" s="2"/>
      <c r="I27" s="2"/>
      <c r="J27" s="2"/>
      <c r="K27" s="2"/>
      <c r="L27" s="2"/>
      <c r="M27" s="2"/>
      <c r="N27" s="2"/>
      <c r="O27" s="2"/>
    </row>
    <row r="28" spans="1:15" ht="15.75" customHeight="1" x14ac:dyDescent="0.35">
      <c r="A28" s="223"/>
      <c r="B28" s="223"/>
      <c r="C28" s="233"/>
      <c r="D28" s="233"/>
      <c r="E28" s="2"/>
      <c r="F28" s="2"/>
      <c r="G28" s="2"/>
      <c r="H28" s="2"/>
      <c r="I28" s="2"/>
      <c r="J28" s="2"/>
      <c r="K28" s="2"/>
      <c r="L28" s="2"/>
      <c r="M28" s="2"/>
      <c r="N28" s="2"/>
      <c r="O28" s="2"/>
    </row>
    <row r="29" spans="1:15" ht="15.75" customHeight="1" x14ac:dyDescent="0.35">
      <c r="A29" s="223"/>
      <c r="B29" s="223"/>
      <c r="C29" s="233"/>
      <c r="D29" s="233"/>
      <c r="E29" s="2"/>
      <c r="F29" s="2"/>
      <c r="G29" s="2"/>
      <c r="H29" s="2"/>
      <c r="I29" s="2"/>
      <c r="J29" s="2"/>
      <c r="K29" s="2"/>
      <c r="L29" s="2"/>
      <c r="M29" s="2"/>
      <c r="N29" s="2"/>
      <c r="O29" s="2"/>
    </row>
    <row r="30" spans="1:15" ht="15.75" customHeight="1" x14ac:dyDescent="0.35">
      <c r="A30" s="223"/>
      <c r="B30" s="223"/>
      <c r="C30" s="233"/>
      <c r="D30" s="233"/>
      <c r="E30" s="2"/>
      <c r="F30" s="2"/>
      <c r="G30" s="2"/>
      <c r="H30" s="2"/>
      <c r="I30" s="2"/>
      <c r="J30" s="2"/>
      <c r="K30" s="2"/>
      <c r="L30" s="2"/>
      <c r="M30" s="2"/>
      <c r="N30" s="2"/>
      <c r="O30" s="2"/>
    </row>
    <row r="31" spans="1:15" ht="15.75" customHeight="1" x14ac:dyDescent="0.35">
      <c r="A31" s="223"/>
      <c r="B31" s="223"/>
      <c r="C31" s="233"/>
      <c r="D31" s="233"/>
      <c r="E31" s="2"/>
      <c r="F31" s="2"/>
      <c r="G31" s="2"/>
      <c r="H31" s="2"/>
      <c r="I31" s="2"/>
      <c r="J31" s="2"/>
      <c r="K31" s="2"/>
      <c r="L31" s="2"/>
      <c r="M31" s="2"/>
      <c r="N31" s="2"/>
      <c r="O31" s="2"/>
    </row>
    <row r="32" spans="1:15" ht="15.75" customHeight="1" x14ac:dyDescent="0.35">
      <c r="A32" s="223"/>
      <c r="B32" s="223"/>
      <c r="C32" s="233"/>
      <c r="D32" s="233"/>
      <c r="E32" s="2"/>
      <c r="F32" s="2"/>
      <c r="G32" s="2"/>
      <c r="H32" s="2"/>
      <c r="I32" s="2"/>
      <c r="J32" s="2"/>
      <c r="K32" s="2"/>
      <c r="L32" s="2"/>
      <c r="M32" s="2"/>
      <c r="N32" s="2"/>
      <c r="O32" s="2"/>
    </row>
    <row r="33" spans="1:15" ht="15.75" customHeight="1" x14ac:dyDescent="0.35">
      <c r="A33" s="223"/>
      <c r="B33" s="223"/>
      <c r="C33" s="233"/>
      <c r="D33" s="233"/>
      <c r="E33" s="2"/>
      <c r="F33" s="2"/>
      <c r="G33" s="2"/>
      <c r="H33" s="2"/>
      <c r="I33" s="2"/>
      <c r="J33" s="2"/>
      <c r="K33" s="2"/>
      <c r="L33" s="2"/>
      <c r="M33" s="2"/>
      <c r="N33" s="2"/>
      <c r="O33" s="2"/>
    </row>
    <row r="34" spans="1:15" ht="15.75" customHeight="1" x14ac:dyDescent="0.35">
      <c r="A34" s="223"/>
      <c r="B34" s="223"/>
      <c r="C34" s="233"/>
      <c r="D34" s="233"/>
      <c r="E34" s="2"/>
      <c r="F34" s="2"/>
      <c r="G34" s="2"/>
      <c r="H34" s="2"/>
      <c r="I34" s="2"/>
      <c r="J34" s="2"/>
      <c r="K34" s="2"/>
      <c r="L34" s="2"/>
      <c r="M34" s="2"/>
      <c r="N34" s="2"/>
      <c r="O34" s="2"/>
    </row>
    <row r="35" spans="1:15" ht="15.75" customHeight="1" x14ac:dyDescent="0.35">
      <c r="A35" s="223"/>
      <c r="B35" s="223"/>
      <c r="C35" s="233"/>
      <c r="D35" s="233"/>
      <c r="E35" s="2"/>
      <c r="F35" s="2"/>
      <c r="G35" s="2"/>
      <c r="H35" s="2"/>
      <c r="I35" s="2"/>
      <c r="J35" s="2"/>
      <c r="K35" s="2"/>
      <c r="L35" s="2"/>
      <c r="M35" s="2"/>
      <c r="N35" s="2"/>
      <c r="O35" s="2"/>
    </row>
    <row r="36" spans="1:15" ht="15.75" customHeight="1" x14ac:dyDescent="0.35">
      <c r="A36" s="223"/>
      <c r="B36" s="223"/>
      <c r="C36" s="233"/>
      <c r="D36" s="233"/>
      <c r="E36" s="2"/>
      <c r="F36" s="2"/>
      <c r="G36" s="2"/>
      <c r="H36" s="2"/>
      <c r="I36" s="2"/>
      <c r="J36" s="2"/>
      <c r="K36" s="2"/>
      <c r="L36" s="2"/>
      <c r="M36" s="2"/>
      <c r="N36" s="2"/>
      <c r="O36" s="2"/>
    </row>
    <row r="37" spans="1:15" ht="15.75" customHeight="1" x14ac:dyDescent="0.35">
      <c r="A37" s="223"/>
      <c r="B37" s="223"/>
      <c r="C37" s="233"/>
      <c r="D37" s="233"/>
      <c r="E37" s="2"/>
      <c r="F37" s="2"/>
      <c r="G37" s="2"/>
      <c r="H37" s="2"/>
      <c r="I37" s="2"/>
      <c r="J37" s="2"/>
      <c r="K37" s="2"/>
      <c r="L37" s="2"/>
      <c r="M37" s="2"/>
      <c r="N37" s="2"/>
      <c r="O37" s="2"/>
    </row>
    <row r="38" spans="1:15" ht="15.75" customHeight="1" x14ac:dyDescent="0.35">
      <c r="A38" s="223"/>
      <c r="B38" s="223"/>
      <c r="C38" s="233"/>
      <c r="D38" s="233"/>
      <c r="E38" s="2"/>
      <c r="F38" s="2"/>
      <c r="G38" s="2"/>
      <c r="H38" s="2"/>
      <c r="I38" s="2"/>
      <c r="J38" s="2"/>
      <c r="K38" s="2"/>
      <c r="L38" s="2"/>
      <c r="M38" s="2"/>
      <c r="N38" s="2"/>
      <c r="O38" s="2"/>
    </row>
    <row r="39" spans="1:15" ht="15.75" customHeight="1" x14ac:dyDescent="0.35">
      <c r="A39" s="223"/>
      <c r="B39" s="223"/>
      <c r="C39" s="233"/>
      <c r="D39" s="233"/>
      <c r="E39" s="2"/>
      <c r="F39" s="2"/>
      <c r="G39" s="2"/>
      <c r="H39" s="2"/>
      <c r="I39" s="2"/>
      <c r="J39" s="2"/>
      <c r="K39" s="2"/>
      <c r="L39" s="2"/>
      <c r="M39" s="2"/>
      <c r="N39" s="2"/>
      <c r="O39" s="2"/>
    </row>
    <row r="40" spans="1:15" ht="15.75" customHeight="1" x14ac:dyDescent="0.35">
      <c r="A40" s="223"/>
      <c r="B40" s="223"/>
      <c r="C40" s="233"/>
      <c r="D40" s="233"/>
      <c r="E40" s="2"/>
      <c r="F40" s="2"/>
      <c r="G40" s="2"/>
      <c r="H40" s="2"/>
      <c r="I40" s="2"/>
      <c r="J40" s="2"/>
      <c r="K40" s="2"/>
      <c r="L40" s="2"/>
      <c r="M40" s="2"/>
      <c r="N40" s="2"/>
      <c r="O40" s="2"/>
    </row>
    <row r="41" spans="1:15" ht="15.75" customHeight="1" x14ac:dyDescent="0.35">
      <c r="A41" s="223"/>
      <c r="B41" s="223"/>
      <c r="C41" s="233"/>
      <c r="D41" s="233"/>
      <c r="E41" s="2"/>
      <c r="F41" s="2"/>
      <c r="G41" s="2"/>
      <c r="H41" s="2"/>
      <c r="I41" s="2"/>
      <c r="J41" s="2"/>
      <c r="K41" s="2"/>
      <c r="L41" s="2"/>
      <c r="M41" s="2"/>
      <c r="N41" s="2"/>
      <c r="O41" s="2"/>
    </row>
    <row r="42" spans="1:15" ht="15.75" customHeight="1" x14ac:dyDescent="0.35">
      <c r="A42" s="223"/>
      <c r="B42" s="223"/>
      <c r="C42" s="233"/>
      <c r="D42" s="233"/>
      <c r="E42" s="2"/>
      <c r="F42" s="2"/>
      <c r="G42" s="2"/>
      <c r="H42" s="2"/>
      <c r="I42" s="2"/>
      <c r="J42" s="2"/>
      <c r="K42" s="2"/>
      <c r="L42" s="2"/>
      <c r="M42" s="2"/>
      <c r="N42" s="2"/>
      <c r="O42" s="2"/>
    </row>
    <row r="43" spans="1:15" ht="15.75" customHeight="1" x14ac:dyDescent="0.35">
      <c r="A43" s="223"/>
      <c r="B43" s="223"/>
      <c r="C43" s="233"/>
      <c r="D43" s="233"/>
      <c r="E43" s="2"/>
      <c r="F43" s="2"/>
      <c r="G43" s="2"/>
      <c r="H43" s="2"/>
      <c r="I43" s="2"/>
      <c r="J43" s="2"/>
      <c r="K43" s="2"/>
      <c r="L43" s="2"/>
      <c r="M43" s="2"/>
      <c r="N43" s="2"/>
      <c r="O43" s="2"/>
    </row>
    <row r="44" spans="1:15" ht="15.75" customHeight="1" x14ac:dyDescent="0.35">
      <c r="A44" s="223"/>
      <c r="B44" s="223"/>
      <c r="C44" s="233"/>
      <c r="D44" s="233"/>
      <c r="E44" s="2"/>
      <c r="F44" s="2"/>
      <c r="G44" s="2"/>
      <c r="H44" s="2"/>
      <c r="I44" s="2"/>
      <c r="J44" s="2"/>
      <c r="K44" s="2"/>
      <c r="L44" s="2"/>
      <c r="M44" s="2"/>
      <c r="N44" s="2"/>
      <c r="O44" s="2"/>
    </row>
    <row r="45" spans="1:15" ht="15.75" customHeight="1" x14ac:dyDescent="0.35">
      <c r="A45" s="223"/>
      <c r="B45" s="223"/>
      <c r="C45" s="233"/>
      <c r="D45" s="233"/>
      <c r="E45" s="2"/>
      <c r="F45" s="2"/>
      <c r="G45" s="2"/>
      <c r="H45" s="2"/>
      <c r="I45" s="2"/>
      <c r="J45" s="2"/>
      <c r="K45" s="2"/>
      <c r="L45" s="2"/>
      <c r="M45" s="2"/>
      <c r="N45" s="2"/>
      <c r="O45" s="2"/>
    </row>
    <row r="46" spans="1:15" ht="15.75" customHeight="1" x14ac:dyDescent="0.35">
      <c r="A46" s="223"/>
      <c r="B46" s="223"/>
      <c r="C46" s="233"/>
      <c r="D46" s="233"/>
      <c r="E46" s="2"/>
      <c r="F46" s="2"/>
      <c r="G46" s="2"/>
      <c r="H46" s="2"/>
      <c r="I46" s="2"/>
      <c r="J46" s="2"/>
      <c r="K46" s="2"/>
      <c r="L46" s="2"/>
      <c r="M46" s="2"/>
      <c r="N46" s="2"/>
      <c r="O46" s="2"/>
    </row>
    <row r="47" spans="1:15" ht="15.75" customHeight="1" x14ac:dyDescent="0.35">
      <c r="A47" s="223"/>
      <c r="B47" s="223"/>
      <c r="C47" s="233"/>
      <c r="D47" s="233"/>
      <c r="E47" s="2"/>
      <c r="F47" s="2"/>
      <c r="G47" s="2"/>
      <c r="H47" s="2"/>
      <c r="I47" s="2"/>
      <c r="J47" s="2"/>
      <c r="K47" s="2"/>
      <c r="L47" s="2"/>
      <c r="M47" s="2"/>
      <c r="N47" s="2"/>
      <c r="O47" s="2"/>
    </row>
    <row r="48" spans="1:15" ht="15.75" customHeight="1" x14ac:dyDescent="0.35">
      <c r="A48" s="223"/>
      <c r="B48" s="223"/>
      <c r="C48" s="233"/>
      <c r="D48" s="233"/>
      <c r="E48" s="2"/>
      <c r="F48" s="2"/>
      <c r="G48" s="2"/>
      <c r="H48" s="2"/>
      <c r="I48" s="2"/>
      <c r="J48" s="2"/>
      <c r="K48" s="2"/>
      <c r="L48" s="2"/>
      <c r="M48" s="2"/>
      <c r="N48" s="2"/>
      <c r="O48" s="2"/>
    </row>
    <row r="49" spans="1:15" ht="15.75" customHeight="1" x14ac:dyDescent="0.35">
      <c r="A49" s="223"/>
      <c r="B49" s="223"/>
      <c r="C49" s="233"/>
      <c r="D49" s="233"/>
      <c r="E49" s="2"/>
      <c r="F49" s="2"/>
      <c r="G49" s="2"/>
      <c r="H49" s="2"/>
      <c r="I49" s="2"/>
      <c r="J49" s="2"/>
      <c r="K49" s="2"/>
      <c r="L49" s="2"/>
      <c r="M49" s="2"/>
      <c r="N49" s="2"/>
      <c r="O49" s="2"/>
    </row>
    <row r="50" spans="1:15" ht="15.75" customHeight="1" x14ac:dyDescent="0.35">
      <c r="A50" s="223"/>
      <c r="B50" s="223"/>
      <c r="C50" s="233"/>
      <c r="D50" s="233"/>
      <c r="E50" s="2"/>
      <c r="F50" s="2"/>
      <c r="G50" s="2"/>
      <c r="H50" s="2"/>
      <c r="I50" s="2"/>
      <c r="J50" s="2"/>
      <c r="K50" s="2"/>
      <c r="L50" s="2"/>
      <c r="M50" s="2"/>
      <c r="N50" s="2"/>
      <c r="O50" s="2"/>
    </row>
    <row r="51" spans="1:15" ht="15.75" customHeight="1" x14ac:dyDescent="0.35">
      <c r="A51" s="223"/>
      <c r="B51" s="223"/>
      <c r="C51" s="233"/>
      <c r="D51" s="233"/>
      <c r="E51" s="2"/>
      <c r="F51" s="2"/>
      <c r="G51" s="2"/>
      <c r="H51" s="2"/>
      <c r="I51" s="2"/>
      <c r="J51" s="2"/>
      <c r="K51" s="2"/>
      <c r="L51" s="2"/>
      <c r="M51" s="2"/>
      <c r="N51" s="2"/>
      <c r="O51" s="2"/>
    </row>
    <row r="52" spans="1:15" ht="15.75" customHeight="1" x14ac:dyDescent="0.35">
      <c r="A52" s="223"/>
      <c r="B52" s="235"/>
      <c r="C52" s="236"/>
      <c r="D52" s="236"/>
    </row>
    <row r="53" spans="1:15" ht="15.75" customHeight="1" x14ac:dyDescent="0.35">
      <c r="A53" s="223"/>
      <c r="B53" s="235"/>
      <c r="C53" s="236"/>
      <c r="D53" s="236"/>
    </row>
    <row r="54" spans="1:15" ht="15.75" customHeight="1" x14ac:dyDescent="0.35">
      <c r="A54" s="223"/>
      <c r="B54" s="235"/>
      <c r="C54" s="236"/>
      <c r="D54" s="236"/>
    </row>
    <row r="55" spans="1:15" ht="15.75" customHeight="1" x14ac:dyDescent="0.35">
      <c r="A55" s="223"/>
      <c r="B55" s="235"/>
      <c r="C55" s="236"/>
      <c r="D55" s="236"/>
    </row>
    <row r="56" spans="1:15" ht="15.75" customHeight="1" x14ac:dyDescent="0.35">
      <c r="A56" s="223"/>
      <c r="B56" s="235"/>
      <c r="C56" s="236"/>
      <c r="D56" s="236"/>
    </row>
    <row r="57" spans="1:15" ht="15.75" customHeight="1" x14ac:dyDescent="0.35">
      <c r="A57" s="223"/>
      <c r="B57" s="235"/>
      <c r="C57" s="236"/>
      <c r="D57" s="236"/>
    </row>
    <row r="58" spans="1:15" ht="15.75" customHeight="1" x14ac:dyDescent="0.35">
      <c r="A58" s="223"/>
      <c r="B58" s="235"/>
      <c r="C58" s="236"/>
      <c r="D58" s="236"/>
    </row>
    <row r="59" spans="1:15" ht="15.75" customHeight="1" x14ac:dyDescent="0.35">
      <c r="A59" s="223"/>
      <c r="B59" s="235"/>
      <c r="C59" s="236"/>
      <c r="D59" s="236"/>
    </row>
    <row r="60" spans="1:15" ht="15.75" customHeight="1" x14ac:dyDescent="0.35">
      <c r="A60" s="223"/>
      <c r="B60" s="235"/>
      <c r="C60" s="236"/>
      <c r="D60" s="236"/>
    </row>
    <row r="61" spans="1:15" ht="15.75" customHeight="1" x14ac:dyDescent="0.35">
      <c r="A61" s="223"/>
      <c r="B61" s="235"/>
      <c r="C61" s="236"/>
      <c r="D61" s="236"/>
    </row>
    <row r="62" spans="1:15" ht="15.75" customHeight="1" x14ac:dyDescent="0.35">
      <c r="A62" s="223"/>
      <c r="B62" s="235"/>
      <c r="C62" s="236"/>
      <c r="D62" s="236"/>
    </row>
    <row r="63" spans="1:15" ht="15.75" customHeight="1" x14ac:dyDescent="0.35">
      <c r="A63" s="223"/>
      <c r="B63" s="235"/>
      <c r="C63" s="236"/>
      <c r="D63" s="236"/>
    </row>
    <row r="64" spans="1:15" ht="15.75" customHeight="1" x14ac:dyDescent="0.35">
      <c r="A64" s="223"/>
      <c r="B64" s="235"/>
      <c r="C64" s="236"/>
      <c r="D64" s="236"/>
    </row>
    <row r="65" spans="1:4" ht="15.75" customHeight="1" x14ac:dyDescent="0.35">
      <c r="A65" s="223"/>
      <c r="B65" s="235"/>
      <c r="C65" s="236"/>
      <c r="D65" s="236"/>
    </row>
    <row r="66" spans="1:4" ht="15.75" customHeight="1" x14ac:dyDescent="0.35">
      <c r="A66" s="223"/>
      <c r="B66" s="235"/>
      <c r="C66" s="236"/>
      <c r="D66" s="236"/>
    </row>
    <row r="67" spans="1:4" ht="15.75" customHeight="1" x14ac:dyDescent="0.35">
      <c r="A67" s="223"/>
      <c r="B67" s="235"/>
      <c r="C67" s="236"/>
      <c r="D67" s="236"/>
    </row>
    <row r="68" spans="1:4" ht="15.75" customHeight="1" x14ac:dyDescent="0.35">
      <c r="A68" s="223"/>
      <c r="B68" s="235"/>
      <c r="C68" s="236"/>
      <c r="D68" s="236"/>
    </row>
    <row r="69" spans="1:4" ht="15.75" customHeight="1" x14ac:dyDescent="0.35">
      <c r="A69" s="223"/>
      <c r="B69" s="235"/>
      <c r="C69" s="236"/>
      <c r="D69" s="236"/>
    </row>
    <row r="70" spans="1:4" ht="15.75" customHeight="1" x14ac:dyDescent="0.35">
      <c r="A70" s="223"/>
      <c r="B70" s="235"/>
      <c r="C70" s="236"/>
      <c r="D70" s="236"/>
    </row>
    <row r="71" spans="1:4" ht="15.75" customHeight="1" x14ac:dyDescent="0.35">
      <c r="A71" s="223"/>
      <c r="B71" s="235"/>
      <c r="C71" s="236"/>
      <c r="D71" s="236"/>
    </row>
    <row r="72" spans="1:4" ht="15.75" customHeight="1" x14ac:dyDescent="0.35">
      <c r="A72" s="223"/>
      <c r="B72" s="235"/>
      <c r="C72" s="236"/>
      <c r="D72" s="236"/>
    </row>
    <row r="73" spans="1:4" ht="15.75" customHeight="1" x14ac:dyDescent="0.35">
      <c r="A73" s="223"/>
      <c r="B73" s="235"/>
      <c r="C73" s="236"/>
      <c r="D73" s="236"/>
    </row>
    <row r="74" spans="1:4" ht="15.75" customHeight="1" x14ac:dyDescent="0.35">
      <c r="A74" s="223"/>
      <c r="B74" s="235"/>
      <c r="C74" s="236"/>
      <c r="D74" s="236"/>
    </row>
    <row r="75" spans="1:4" ht="15.75" customHeight="1" x14ac:dyDescent="0.35">
      <c r="A75" s="223"/>
      <c r="B75" s="235"/>
      <c r="C75" s="236"/>
      <c r="D75" s="236"/>
    </row>
    <row r="76" spans="1:4" ht="15.75" customHeight="1" x14ac:dyDescent="0.35">
      <c r="A76" s="223"/>
      <c r="B76" s="235"/>
      <c r="C76" s="236"/>
      <c r="D76" s="236"/>
    </row>
    <row r="77" spans="1:4" ht="15.75" customHeight="1" x14ac:dyDescent="0.35">
      <c r="A77" s="223"/>
      <c r="B77" s="235"/>
      <c r="C77" s="236"/>
      <c r="D77" s="236"/>
    </row>
    <row r="78" spans="1:4" ht="15.75" customHeight="1" x14ac:dyDescent="0.35">
      <c r="A78" s="223"/>
      <c r="B78" s="235"/>
      <c r="C78" s="236"/>
      <c r="D78" s="236"/>
    </row>
    <row r="79" spans="1:4" ht="15.75" customHeight="1" x14ac:dyDescent="0.35">
      <c r="A79" s="223"/>
      <c r="B79" s="235"/>
      <c r="C79" s="236"/>
      <c r="D79" s="236"/>
    </row>
    <row r="80" spans="1:4" ht="15.75" customHeight="1" x14ac:dyDescent="0.35">
      <c r="A80" s="223"/>
      <c r="B80" s="235"/>
      <c r="C80" s="236"/>
      <c r="D80" s="236"/>
    </row>
    <row r="81" spans="1:4" ht="15.75" customHeight="1" x14ac:dyDescent="0.35">
      <c r="A81" s="223"/>
      <c r="B81" s="235"/>
      <c r="C81" s="236"/>
      <c r="D81" s="236"/>
    </row>
    <row r="82" spans="1:4" ht="15.75" customHeight="1" x14ac:dyDescent="0.35">
      <c r="A82" s="223"/>
      <c r="B82" s="235"/>
      <c r="C82" s="236"/>
      <c r="D82" s="236"/>
    </row>
    <row r="83" spans="1:4" ht="15.75" customHeight="1" x14ac:dyDescent="0.35">
      <c r="A83" s="223"/>
      <c r="B83" s="235"/>
      <c r="C83" s="236"/>
      <c r="D83" s="236"/>
    </row>
    <row r="84" spans="1:4" ht="15.75" customHeight="1" x14ac:dyDescent="0.35">
      <c r="A84" s="223"/>
      <c r="B84" s="235"/>
      <c r="C84" s="236"/>
      <c r="D84" s="236"/>
    </row>
    <row r="85" spans="1:4" ht="15.75" customHeight="1" x14ac:dyDescent="0.35">
      <c r="A85" s="223"/>
      <c r="B85" s="235"/>
      <c r="C85" s="236"/>
      <c r="D85" s="236"/>
    </row>
    <row r="86" spans="1:4" ht="15.75" customHeight="1" x14ac:dyDescent="0.35">
      <c r="A86" s="223"/>
      <c r="B86" s="235"/>
      <c r="C86" s="236"/>
      <c r="D86" s="236"/>
    </row>
    <row r="87" spans="1:4" ht="15.75" customHeight="1" x14ac:dyDescent="0.35">
      <c r="A87" s="223"/>
      <c r="B87" s="235"/>
      <c r="C87" s="236"/>
      <c r="D87" s="236"/>
    </row>
    <row r="88" spans="1:4" ht="15.75" customHeight="1" x14ac:dyDescent="0.35">
      <c r="A88" s="223"/>
      <c r="B88" s="235"/>
      <c r="C88" s="236"/>
      <c r="D88" s="236"/>
    </row>
    <row r="89" spans="1:4" ht="15.75" customHeight="1" x14ac:dyDescent="0.35">
      <c r="A89" s="223"/>
      <c r="B89" s="235"/>
      <c r="C89" s="236"/>
      <c r="D89" s="236"/>
    </row>
    <row r="90" spans="1:4" ht="15.75" customHeight="1" x14ac:dyDescent="0.35">
      <c r="A90" s="223"/>
      <c r="B90" s="235"/>
      <c r="C90" s="236"/>
      <c r="D90" s="236"/>
    </row>
    <row r="91" spans="1:4" ht="15.75" customHeight="1" x14ac:dyDescent="0.35">
      <c r="A91" s="223"/>
      <c r="B91" s="235"/>
      <c r="C91" s="236"/>
      <c r="D91" s="236"/>
    </row>
    <row r="92" spans="1:4" ht="15.75" customHeight="1" x14ac:dyDescent="0.35">
      <c r="A92" s="223"/>
      <c r="B92" s="235"/>
      <c r="C92" s="236"/>
      <c r="D92" s="236"/>
    </row>
    <row r="93" spans="1:4" ht="15.75" customHeight="1" x14ac:dyDescent="0.35">
      <c r="A93" s="223"/>
      <c r="B93" s="235"/>
      <c r="C93" s="236"/>
      <c r="D93" s="236"/>
    </row>
    <row r="94" spans="1:4" ht="15.75" customHeight="1" x14ac:dyDescent="0.35">
      <c r="A94" s="223"/>
      <c r="B94" s="235"/>
      <c r="C94" s="236"/>
      <c r="D94" s="236"/>
    </row>
    <row r="95" spans="1:4" ht="15.75" customHeight="1" x14ac:dyDescent="0.35">
      <c r="A95" s="223"/>
      <c r="B95" s="235"/>
      <c r="C95" s="236"/>
      <c r="D95" s="236"/>
    </row>
    <row r="96" spans="1:4" ht="15.75" customHeight="1" x14ac:dyDescent="0.35">
      <c r="A96" s="223"/>
      <c r="B96" s="235"/>
      <c r="C96" s="236"/>
      <c r="D96" s="236"/>
    </row>
    <row r="97" spans="1:4" ht="15.75" customHeight="1" x14ac:dyDescent="0.35">
      <c r="A97" s="223"/>
      <c r="B97" s="235"/>
      <c r="C97" s="236"/>
      <c r="D97" s="236"/>
    </row>
    <row r="98" spans="1:4" ht="15.75" customHeight="1" x14ac:dyDescent="0.35">
      <c r="A98" s="223"/>
      <c r="B98" s="235"/>
      <c r="C98" s="236"/>
      <c r="D98" s="236"/>
    </row>
    <row r="99" spans="1:4" ht="15.75" customHeight="1" x14ac:dyDescent="0.35">
      <c r="A99" s="223"/>
      <c r="B99" s="235"/>
      <c r="C99" s="236"/>
      <c r="D99" s="236"/>
    </row>
    <row r="100" spans="1:4" ht="15.75" customHeight="1" x14ac:dyDescent="0.35">
      <c r="A100" s="223"/>
      <c r="B100" s="235"/>
      <c r="C100" s="236"/>
      <c r="D100" s="236"/>
    </row>
    <row r="101" spans="1:4" ht="15.75" customHeight="1" x14ac:dyDescent="0.35">
      <c r="A101" s="223"/>
      <c r="B101" s="235"/>
      <c r="C101" s="236"/>
      <c r="D101" s="236"/>
    </row>
    <row r="102" spans="1:4" ht="15.75" customHeight="1" x14ac:dyDescent="0.35">
      <c r="A102" s="223"/>
      <c r="B102" s="235"/>
      <c r="C102" s="236"/>
      <c r="D102" s="236"/>
    </row>
    <row r="103" spans="1:4" ht="15.75" customHeight="1" x14ac:dyDescent="0.35">
      <c r="A103" s="223"/>
      <c r="B103" s="235"/>
      <c r="C103" s="236"/>
      <c r="D103" s="236"/>
    </row>
    <row r="104" spans="1:4" ht="15.75" customHeight="1" x14ac:dyDescent="0.35">
      <c r="A104" s="223"/>
      <c r="B104" s="235"/>
      <c r="C104" s="236"/>
      <c r="D104" s="236"/>
    </row>
    <row r="105" spans="1:4" ht="15.75" customHeight="1" x14ac:dyDescent="0.35">
      <c r="A105" s="223"/>
      <c r="B105" s="235"/>
      <c r="C105" s="236"/>
      <c r="D105" s="236"/>
    </row>
    <row r="106" spans="1:4" ht="15.75" customHeight="1" x14ac:dyDescent="0.35">
      <c r="A106" s="223"/>
      <c r="B106" s="235"/>
      <c r="C106" s="236"/>
      <c r="D106" s="236"/>
    </row>
    <row r="107" spans="1:4" ht="15.75" customHeight="1" x14ac:dyDescent="0.35">
      <c r="A107" s="223"/>
      <c r="B107" s="235"/>
      <c r="C107" s="236"/>
      <c r="D107" s="236"/>
    </row>
    <row r="108" spans="1:4" ht="15.75" customHeight="1" x14ac:dyDescent="0.35">
      <c r="A108" s="223"/>
      <c r="B108" s="235"/>
      <c r="C108" s="236"/>
      <c r="D108" s="236"/>
    </row>
    <row r="109" spans="1:4" ht="15.75" customHeight="1" x14ac:dyDescent="0.35">
      <c r="A109" s="223"/>
      <c r="B109" s="235"/>
      <c r="C109" s="236"/>
      <c r="D109" s="236"/>
    </row>
    <row r="110" spans="1:4" ht="15.75" customHeight="1" x14ac:dyDescent="0.35">
      <c r="A110" s="223"/>
      <c r="B110" s="235"/>
      <c r="C110" s="236"/>
      <c r="D110" s="236"/>
    </row>
    <row r="111" spans="1:4" ht="15.75" customHeight="1" x14ac:dyDescent="0.35">
      <c r="A111" s="223"/>
      <c r="B111" s="235"/>
      <c r="C111" s="236"/>
      <c r="D111" s="236"/>
    </row>
    <row r="112" spans="1:4" ht="15.75" customHeight="1" x14ac:dyDescent="0.35">
      <c r="A112" s="223"/>
      <c r="B112" s="235"/>
      <c r="C112" s="236"/>
      <c r="D112" s="236"/>
    </row>
    <row r="113" spans="1:4" ht="15.75" customHeight="1" x14ac:dyDescent="0.35">
      <c r="A113" s="223"/>
      <c r="B113" s="235"/>
      <c r="C113" s="236"/>
      <c r="D113" s="236"/>
    </row>
    <row r="114" spans="1:4" ht="15.75" customHeight="1" x14ac:dyDescent="0.35">
      <c r="A114" s="223"/>
      <c r="B114" s="235"/>
      <c r="C114" s="236"/>
      <c r="D114" s="236"/>
    </row>
    <row r="115" spans="1:4" ht="15.75" customHeight="1" x14ac:dyDescent="0.35">
      <c r="A115" s="223"/>
      <c r="B115" s="235"/>
      <c r="C115" s="236"/>
      <c r="D115" s="236"/>
    </row>
    <row r="116" spans="1:4" ht="15.75" customHeight="1" x14ac:dyDescent="0.35">
      <c r="A116" s="223"/>
      <c r="B116" s="235"/>
      <c r="C116" s="236"/>
      <c r="D116" s="236"/>
    </row>
    <row r="117" spans="1:4" ht="15.75" customHeight="1" x14ac:dyDescent="0.35">
      <c r="A117" s="223"/>
      <c r="B117" s="235"/>
      <c r="C117" s="236"/>
      <c r="D117" s="236"/>
    </row>
    <row r="118" spans="1:4" ht="15.75" customHeight="1" x14ac:dyDescent="0.35">
      <c r="A118" s="223"/>
      <c r="B118" s="235"/>
      <c r="C118" s="236"/>
      <c r="D118" s="236"/>
    </row>
    <row r="119" spans="1:4" ht="15.75" customHeight="1" x14ac:dyDescent="0.35">
      <c r="A119" s="223"/>
      <c r="B119" s="235"/>
      <c r="C119" s="236"/>
      <c r="D119" s="236"/>
    </row>
    <row r="120" spans="1:4" ht="15.75" customHeight="1" x14ac:dyDescent="0.35">
      <c r="A120" s="223"/>
      <c r="B120" s="235"/>
      <c r="C120" s="236"/>
      <c r="D120" s="236"/>
    </row>
    <row r="121" spans="1:4" ht="15.75" customHeight="1" x14ac:dyDescent="0.35">
      <c r="A121" s="223"/>
      <c r="B121" s="235"/>
      <c r="C121" s="236"/>
      <c r="D121" s="236"/>
    </row>
    <row r="122" spans="1:4" ht="15.75" customHeight="1" x14ac:dyDescent="0.35">
      <c r="A122" s="223"/>
      <c r="B122" s="235"/>
      <c r="C122" s="236"/>
      <c r="D122" s="236"/>
    </row>
    <row r="123" spans="1:4" ht="15.75" customHeight="1" x14ac:dyDescent="0.35">
      <c r="A123" s="223"/>
      <c r="B123" s="235"/>
      <c r="C123" s="236"/>
      <c r="D123" s="236"/>
    </row>
    <row r="124" spans="1:4" ht="15.75" customHeight="1" x14ac:dyDescent="0.35">
      <c r="A124" s="223"/>
      <c r="B124" s="235"/>
      <c r="C124" s="236"/>
      <c r="D124" s="236"/>
    </row>
    <row r="125" spans="1:4" ht="15.75" customHeight="1" x14ac:dyDescent="0.35">
      <c r="A125" s="223"/>
      <c r="B125" s="235"/>
      <c r="C125" s="236"/>
      <c r="D125" s="236"/>
    </row>
    <row r="126" spans="1:4" ht="15.75" customHeight="1" x14ac:dyDescent="0.35">
      <c r="A126" s="223"/>
      <c r="B126" s="235"/>
      <c r="C126" s="236"/>
      <c r="D126" s="236"/>
    </row>
    <row r="127" spans="1:4" ht="15.75" customHeight="1" x14ac:dyDescent="0.35">
      <c r="A127" s="223"/>
      <c r="B127" s="235"/>
      <c r="C127" s="236"/>
      <c r="D127" s="236"/>
    </row>
    <row r="128" spans="1:4" ht="15.75" customHeight="1" x14ac:dyDescent="0.35">
      <c r="A128" s="223"/>
      <c r="B128" s="235"/>
      <c r="C128" s="236"/>
      <c r="D128" s="236"/>
    </row>
    <row r="129" spans="1:4" ht="15.75" customHeight="1" x14ac:dyDescent="0.35">
      <c r="A129" s="223"/>
      <c r="B129" s="235"/>
      <c r="C129" s="236"/>
      <c r="D129" s="236"/>
    </row>
    <row r="130" spans="1:4" ht="15.75" customHeight="1" x14ac:dyDescent="0.35">
      <c r="A130" s="223"/>
      <c r="B130" s="235"/>
      <c r="C130" s="236"/>
      <c r="D130" s="236"/>
    </row>
    <row r="131" spans="1:4" ht="15.75" customHeight="1" x14ac:dyDescent="0.35">
      <c r="A131" s="223"/>
      <c r="B131" s="235"/>
      <c r="C131" s="236"/>
      <c r="D131" s="236"/>
    </row>
    <row r="132" spans="1:4" ht="15.75" customHeight="1" x14ac:dyDescent="0.35">
      <c r="A132" s="223"/>
      <c r="B132" s="235"/>
      <c r="C132" s="236"/>
      <c r="D132" s="236"/>
    </row>
    <row r="133" spans="1:4" ht="15.75" customHeight="1" x14ac:dyDescent="0.35">
      <c r="A133" s="223"/>
      <c r="B133" s="235"/>
      <c r="C133" s="236"/>
      <c r="D133" s="236"/>
    </row>
    <row r="134" spans="1:4" ht="15.75" customHeight="1" x14ac:dyDescent="0.35">
      <c r="A134" s="223"/>
      <c r="B134" s="235"/>
      <c r="C134" s="236"/>
      <c r="D134" s="236"/>
    </row>
    <row r="135" spans="1:4" ht="15.75" customHeight="1" x14ac:dyDescent="0.35">
      <c r="A135" s="223"/>
      <c r="B135" s="235"/>
      <c r="C135" s="236"/>
      <c r="D135" s="236"/>
    </row>
    <row r="136" spans="1:4" ht="15.75" customHeight="1" x14ac:dyDescent="0.35">
      <c r="A136" s="223"/>
      <c r="B136" s="235"/>
      <c r="C136" s="236"/>
      <c r="D136" s="236"/>
    </row>
    <row r="137" spans="1:4" ht="15.75" customHeight="1" x14ac:dyDescent="0.35">
      <c r="A137" s="223"/>
      <c r="B137" s="235"/>
      <c r="C137" s="236"/>
      <c r="D137" s="236"/>
    </row>
    <row r="138" spans="1:4" ht="15.75" customHeight="1" x14ac:dyDescent="0.35">
      <c r="A138" s="223"/>
      <c r="B138" s="235"/>
      <c r="C138" s="236"/>
      <c r="D138" s="236"/>
    </row>
    <row r="139" spans="1:4" ht="15.75" customHeight="1" x14ac:dyDescent="0.35">
      <c r="A139" s="223"/>
      <c r="B139" s="235"/>
      <c r="C139" s="236"/>
      <c r="D139" s="236"/>
    </row>
    <row r="140" spans="1:4" ht="15.75" customHeight="1" x14ac:dyDescent="0.35">
      <c r="A140" s="223"/>
      <c r="B140" s="235"/>
      <c r="C140" s="236"/>
      <c r="D140" s="236"/>
    </row>
    <row r="141" spans="1:4" ht="15.75" customHeight="1" x14ac:dyDescent="0.35">
      <c r="A141" s="223"/>
      <c r="B141" s="235"/>
      <c r="C141" s="236"/>
      <c r="D141" s="236"/>
    </row>
    <row r="142" spans="1:4" ht="15.75" customHeight="1" x14ac:dyDescent="0.35">
      <c r="A142" s="223"/>
      <c r="B142" s="235"/>
      <c r="C142" s="236"/>
      <c r="D142" s="236"/>
    </row>
    <row r="143" spans="1:4" ht="15.75" customHeight="1" x14ac:dyDescent="0.35">
      <c r="A143" s="223"/>
      <c r="B143" s="235"/>
      <c r="C143" s="236"/>
      <c r="D143" s="236"/>
    </row>
    <row r="144" spans="1:4" ht="15.75" customHeight="1" x14ac:dyDescent="0.35">
      <c r="A144" s="223"/>
      <c r="B144" s="235"/>
      <c r="C144" s="236"/>
      <c r="D144" s="236"/>
    </row>
    <row r="145" spans="1:4" ht="15.75" customHeight="1" x14ac:dyDescent="0.35">
      <c r="A145" s="223"/>
      <c r="B145" s="235"/>
      <c r="C145" s="236"/>
      <c r="D145" s="236"/>
    </row>
    <row r="146" spans="1:4" ht="15.75" customHeight="1" x14ac:dyDescent="0.35">
      <c r="A146" s="223"/>
      <c r="B146" s="235"/>
      <c r="C146" s="236"/>
      <c r="D146" s="236"/>
    </row>
    <row r="147" spans="1:4" ht="15.75" customHeight="1" x14ac:dyDescent="0.35">
      <c r="A147" s="223"/>
      <c r="B147" s="235"/>
      <c r="C147" s="236"/>
      <c r="D147" s="236"/>
    </row>
    <row r="148" spans="1:4" ht="15.75" customHeight="1" x14ac:dyDescent="0.35">
      <c r="A148" s="223"/>
      <c r="B148" s="235"/>
      <c r="C148" s="236"/>
      <c r="D148" s="236"/>
    </row>
    <row r="149" spans="1:4" ht="15.75" customHeight="1" x14ac:dyDescent="0.35">
      <c r="A149" s="223"/>
      <c r="B149" s="235"/>
      <c r="C149" s="236"/>
      <c r="D149" s="236"/>
    </row>
    <row r="150" spans="1:4" ht="15.75" customHeight="1" x14ac:dyDescent="0.35">
      <c r="A150" s="223"/>
      <c r="B150" s="235"/>
      <c r="C150" s="236"/>
      <c r="D150" s="236"/>
    </row>
    <row r="151" spans="1:4" ht="15.75" customHeight="1" x14ac:dyDescent="0.35">
      <c r="A151" s="223"/>
      <c r="B151" s="235"/>
      <c r="C151" s="236"/>
      <c r="D151" s="236"/>
    </row>
    <row r="152" spans="1:4" ht="15.75" customHeight="1" x14ac:dyDescent="0.35">
      <c r="A152" s="223"/>
      <c r="B152" s="235"/>
      <c r="C152" s="236"/>
      <c r="D152" s="236"/>
    </row>
    <row r="153" spans="1:4" ht="15.75" customHeight="1" x14ac:dyDescent="0.35">
      <c r="A153" s="223"/>
      <c r="B153" s="235"/>
      <c r="C153" s="236"/>
      <c r="D153" s="236"/>
    </row>
    <row r="154" spans="1:4" ht="15.75" customHeight="1" x14ac:dyDescent="0.35">
      <c r="A154" s="223"/>
      <c r="B154" s="235"/>
      <c r="C154" s="236"/>
      <c r="D154" s="236"/>
    </row>
    <row r="155" spans="1:4" ht="15.75" customHeight="1" x14ac:dyDescent="0.35">
      <c r="A155" s="223"/>
      <c r="B155" s="235"/>
      <c r="C155" s="236"/>
      <c r="D155" s="236"/>
    </row>
    <row r="156" spans="1:4" ht="15.75" customHeight="1" x14ac:dyDescent="0.35">
      <c r="A156" s="223"/>
      <c r="B156" s="235"/>
      <c r="C156" s="236"/>
      <c r="D156" s="236"/>
    </row>
    <row r="157" spans="1:4" ht="15.75" customHeight="1" x14ac:dyDescent="0.35">
      <c r="A157" s="223"/>
      <c r="B157" s="235"/>
      <c r="C157" s="236"/>
      <c r="D157" s="236"/>
    </row>
    <row r="158" spans="1:4" ht="15.75" customHeight="1" x14ac:dyDescent="0.35">
      <c r="A158" s="223"/>
      <c r="B158" s="235"/>
      <c r="C158" s="236"/>
      <c r="D158" s="236"/>
    </row>
    <row r="159" spans="1:4" ht="15.75" customHeight="1" x14ac:dyDescent="0.35">
      <c r="A159" s="223"/>
      <c r="B159" s="235"/>
      <c r="C159" s="236"/>
      <c r="D159" s="236"/>
    </row>
    <row r="160" spans="1:4" ht="15.75" customHeight="1" x14ac:dyDescent="0.35">
      <c r="A160" s="223"/>
      <c r="B160" s="235"/>
      <c r="C160" s="236"/>
      <c r="D160" s="236"/>
    </row>
    <row r="161" spans="1:4" ht="15.75" customHeight="1" x14ac:dyDescent="0.35">
      <c r="A161" s="223"/>
      <c r="B161" s="235"/>
      <c r="C161" s="236"/>
      <c r="D161" s="236"/>
    </row>
    <row r="162" spans="1:4" ht="15.75" customHeight="1" x14ac:dyDescent="0.35">
      <c r="A162" s="223"/>
      <c r="B162" s="235"/>
      <c r="C162" s="236"/>
      <c r="D162" s="236"/>
    </row>
    <row r="163" spans="1:4" ht="15.75" customHeight="1" x14ac:dyDescent="0.35">
      <c r="A163" s="223"/>
      <c r="B163" s="235"/>
      <c r="C163" s="236"/>
      <c r="D163" s="236"/>
    </row>
    <row r="164" spans="1:4" ht="15.75" customHeight="1" x14ac:dyDescent="0.35">
      <c r="A164" s="223"/>
      <c r="B164" s="235"/>
      <c r="C164" s="236"/>
      <c r="D164" s="236"/>
    </row>
    <row r="165" spans="1:4" ht="15.75" customHeight="1" x14ac:dyDescent="0.35">
      <c r="A165" s="223"/>
      <c r="B165" s="235"/>
      <c r="C165" s="236"/>
      <c r="D165" s="236"/>
    </row>
    <row r="166" spans="1:4" ht="15.75" customHeight="1" x14ac:dyDescent="0.35">
      <c r="A166" s="223"/>
      <c r="B166" s="235"/>
      <c r="C166" s="236"/>
      <c r="D166" s="236"/>
    </row>
    <row r="167" spans="1:4" ht="15.75" customHeight="1" x14ac:dyDescent="0.35">
      <c r="A167" s="223"/>
      <c r="B167" s="235"/>
      <c r="C167" s="236"/>
      <c r="D167" s="236"/>
    </row>
    <row r="168" spans="1:4" ht="15.75" customHeight="1" x14ac:dyDescent="0.35">
      <c r="A168" s="223"/>
      <c r="B168" s="235"/>
      <c r="C168" s="236"/>
      <c r="D168" s="236"/>
    </row>
    <row r="169" spans="1:4" ht="15.75" customHeight="1" x14ac:dyDescent="0.35">
      <c r="A169" s="223"/>
      <c r="B169" s="235"/>
      <c r="C169" s="236"/>
      <c r="D169" s="236"/>
    </row>
    <row r="170" spans="1:4" ht="15.75" customHeight="1" x14ac:dyDescent="0.35">
      <c r="A170" s="223"/>
      <c r="B170" s="235"/>
      <c r="C170" s="236"/>
      <c r="D170" s="236"/>
    </row>
    <row r="171" spans="1:4" ht="15.75" customHeight="1" x14ac:dyDescent="0.35">
      <c r="A171" s="223"/>
      <c r="B171" s="235"/>
      <c r="C171" s="236"/>
      <c r="D171" s="236"/>
    </row>
    <row r="172" spans="1:4" ht="15.75" customHeight="1" x14ac:dyDescent="0.35">
      <c r="A172" s="223"/>
      <c r="B172" s="235"/>
      <c r="C172" s="236"/>
      <c r="D172" s="236"/>
    </row>
    <row r="173" spans="1:4" ht="15.75" customHeight="1" x14ac:dyDescent="0.35">
      <c r="A173" s="223"/>
      <c r="B173" s="235"/>
      <c r="C173" s="236"/>
      <c r="D173" s="236"/>
    </row>
    <row r="174" spans="1:4" ht="15.75" customHeight="1" x14ac:dyDescent="0.35">
      <c r="A174" s="223"/>
      <c r="B174" s="235"/>
      <c r="C174" s="236"/>
      <c r="D174" s="236"/>
    </row>
    <row r="175" spans="1:4" ht="15.75" customHeight="1" x14ac:dyDescent="0.35">
      <c r="A175" s="223"/>
      <c r="B175" s="235"/>
      <c r="C175" s="236"/>
      <c r="D175" s="236"/>
    </row>
    <row r="176" spans="1:4" ht="15.75" customHeight="1" x14ac:dyDescent="0.35">
      <c r="A176" s="223"/>
      <c r="B176" s="235"/>
      <c r="C176" s="236"/>
      <c r="D176" s="236"/>
    </row>
    <row r="177" spans="1:4" ht="15.75" customHeight="1" x14ac:dyDescent="0.35">
      <c r="A177" s="223"/>
      <c r="B177" s="235"/>
      <c r="C177" s="236"/>
      <c r="D177" s="236"/>
    </row>
    <row r="178" spans="1:4" ht="15.75" customHeight="1" x14ac:dyDescent="0.35">
      <c r="A178" s="223"/>
      <c r="B178" s="235"/>
      <c r="C178" s="236"/>
      <c r="D178" s="236"/>
    </row>
    <row r="179" spans="1:4" ht="15.75" customHeight="1" x14ac:dyDescent="0.35">
      <c r="A179" s="223"/>
      <c r="B179" s="235"/>
      <c r="C179" s="236"/>
      <c r="D179" s="236"/>
    </row>
    <row r="180" spans="1:4" ht="15.75" customHeight="1" x14ac:dyDescent="0.35">
      <c r="A180" s="223"/>
      <c r="B180" s="235"/>
      <c r="C180" s="236"/>
      <c r="D180" s="236"/>
    </row>
    <row r="181" spans="1:4" ht="15.75" customHeight="1" x14ac:dyDescent="0.35">
      <c r="A181" s="223"/>
      <c r="B181" s="235"/>
      <c r="C181" s="236"/>
      <c r="D181" s="236"/>
    </row>
    <row r="182" spans="1:4" ht="15.75" customHeight="1" x14ac:dyDescent="0.35">
      <c r="A182" s="223"/>
      <c r="B182" s="235"/>
      <c r="C182" s="236"/>
      <c r="D182" s="236"/>
    </row>
    <row r="183" spans="1:4" ht="15.75" customHeight="1" x14ac:dyDescent="0.35">
      <c r="A183" s="223"/>
      <c r="B183" s="235"/>
      <c r="C183" s="236"/>
      <c r="D183" s="236"/>
    </row>
    <row r="184" spans="1:4" ht="15.75" customHeight="1" x14ac:dyDescent="0.35">
      <c r="A184" s="223"/>
      <c r="B184" s="235"/>
      <c r="C184" s="236"/>
      <c r="D184" s="236"/>
    </row>
    <row r="185" spans="1:4" ht="15.75" customHeight="1" x14ac:dyDescent="0.35">
      <c r="A185" s="223"/>
      <c r="B185" s="235"/>
      <c r="C185" s="236"/>
      <c r="D185" s="236"/>
    </row>
    <row r="186" spans="1:4" ht="15.75" customHeight="1" x14ac:dyDescent="0.35">
      <c r="A186" s="223"/>
      <c r="B186" s="235"/>
      <c r="C186" s="236"/>
      <c r="D186" s="236"/>
    </row>
    <row r="187" spans="1:4" ht="15.75" customHeight="1" x14ac:dyDescent="0.35">
      <c r="A187" s="223"/>
      <c r="B187" s="235"/>
      <c r="C187" s="236"/>
      <c r="D187" s="236"/>
    </row>
    <row r="188" spans="1:4" ht="15.75" customHeight="1" x14ac:dyDescent="0.35">
      <c r="A188" s="223"/>
      <c r="B188" s="235"/>
      <c r="C188" s="236"/>
      <c r="D188" s="236"/>
    </row>
    <row r="189" spans="1:4" ht="15.75" customHeight="1" x14ac:dyDescent="0.35">
      <c r="A189" s="223"/>
      <c r="B189" s="235"/>
      <c r="C189" s="236"/>
      <c r="D189" s="236"/>
    </row>
    <row r="190" spans="1:4" ht="15.75" customHeight="1" x14ac:dyDescent="0.35">
      <c r="A190" s="223"/>
      <c r="B190" s="235"/>
      <c r="C190" s="236"/>
      <c r="D190" s="236"/>
    </row>
    <row r="191" spans="1:4" ht="15.75" customHeight="1" x14ac:dyDescent="0.35">
      <c r="A191" s="223"/>
      <c r="B191" s="235"/>
      <c r="C191" s="236"/>
      <c r="D191" s="236"/>
    </row>
    <row r="192" spans="1:4" ht="15.75" customHeight="1" x14ac:dyDescent="0.35">
      <c r="A192" s="223"/>
      <c r="B192" s="235"/>
      <c r="C192" s="236"/>
      <c r="D192" s="236"/>
    </row>
    <row r="193" spans="1:4" ht="15.75" customHeight="1" x14ac:dyDescent="0.35">
      <c r="A193" s="223"/>
      <c r="B193" s="235"/>
      <c r="C193" s="236"/>
      <c r="D193" s="236"/>
    </row>
    <row r="194" spans="1:4" ht="15.75" customHeight="1" x14ac:dyDescent="0.35">
      <c r="A194" s="223"/>
      <c r="B194" s="235"/>
      <c r="C194" s="236"/>
      <c r="D194" s="236"/>
    </row>
    <row r="195" spans="1:4" ht="15.75" customHeight="1" x14ac:dyDescent="0.35">
      <c r="A195" s="223"/>
      <c r="B195" s="235"/>
      <c r="C195" s="236"/>
      <c r="D195" s="236"/>
    </row>
    <row r="196" spans="1:4" ht="15.75" customHeight="1" x14ac:dyDescent="0.35">
      <c r="A196" s="223"/>
      <c r="B196" s="235"/>
      <c r="C196" s="236"/>
      <c r="D196" s="236"/>
    </row>
    <row r="197" spans="1:4" ht="15.75" customHeight="1" x14ac:dyDescent="0.35">
      <c r="A197" s="223"/>
      <c r="B197" s="235"/>
      <c r="C197" s="236"/>
      <c r="D197" s="236"/>
    </row>
    <row r="198" spans="1:4" ht="15.75" customHeight="1" x14ac:dyDescent="0.35">
      <c r="A198" s="223"/>
      <c r="B198" s="235"/>
      <c r="C198" s="236"/>
      <c r="D198" s="236"/>
    </row>
    <row r="199" spans="1:4" ht="15.75" customHeight="1" x14ac:dyDescent="0.35">
      <c r="A199" s="223"/>
      <c r="B199" s="235"/>
      <c r="C199" s="236"/>
      <c r="D199" s="236"/>
    </row>
    <row r="200" spans="1:4" ht="15.75" customHeight="1" x14ac:dyDescent="0.35">
      <c r="A200" s="223"/>
      <c r="B200" s="235"/>
      <c r="C200" s="236"/>
      <c r="D200" s="236"/>
    </row>
    <row r="201" spans="1:4" ht="15.75" customHeight="1" x14ac:dyDescent="0.35">
      <c r="A201" s="223"/>
      <c r="B201" s="235"/>
      <c r="C201" s="236"/>
      <c r="D201" s="236"/>
    </row>
    <row r="202" spans="1:4" ht="15.75" customHeight="1" x14ac:dyDescent="0.35">
      <c r="A202" s="223"/>
      <c r="B202" s="235"/>
      <c r="C202" s="236"/>
      <c r="D202" s="236"/>
    </row>
    <row r="203" spans="1:4" ht="15.75" customHeight="1" x14ac:dyDescent="0.35">
      <c r="A203" s="223"/>
      <c r="B203" s="235"/>
      <c r="C203" s="236"/>
      <c r="D203" s="236"/>
    </row>
    <row r="204" spans="1:4" ht="15.75" customHeight="1" x14ac:dyDescent="0.35">
      <c r="A204" s="223"/>
      <c r="B204" s="235"/>
      <c r="C204" s="236"/>
      <c r="D204" s="236"/>
    </row>
    <row r="205" spans="1:4" ht="15.75" customHeight="1" x14ac:dyDescent="0.35">
      <c r="A205" s="223"/>
      <c r="B205" s="235"/>
      <c r="C205" s="236"/>
      <c r="D205" s="236"/>
    </row>
    <row r="206" spans="1:4" ht="15.75" customHeight="1" x14ac:dyDescent="0.35">
      <c r="A206" s="223"/>
      <c r="B206" s="235"/>
      <c r="C206" s="236"/>
      <c r="D206" s="236"/>
    </row>
    <row r="207" spans="1:4" ht="15.75" customHeight="1" x14ac:dyDescent="0.35">
      <c r="A207" s="223"/>
      <c r="B207" s="235"/>
      <c r="C207" s="236"/>
      <c r="D207" s="236"/>
    </row>
    <row r="208" spans="1:4" ht="15.75" customHeight="1" x14ac:dyDescent="0.35">
      <c r="A208" s="2"/>
      <c r="B208" s="235"/>
      <c r="C208" s="235"/>
      <c r="D208" s="235"/>
    </row>
    <row r="209" spans="1:8" ht="15.75" customHeight="1" x14ac:dyDescent="0.35">
      <c r="A209" s="2"/>
      <c r="B209" s="237" t="s">
        <v>425</v>
      </c>
      <c r="C209" s="237" t="s">
        <v>426</v>
      </c>
      <c r="D209" s="1" t="s">
        <v>425</v>
      </c>
      <c r="E209" s="1" t="s">
        <v>426</v>
      </c>
    </row>
    <row r="210" spans="1:8" ht="15.75" customHeight="1" x14ac:dyDescent="0.5">
      <c r="A210" s="2"/>
      <c r="B210" s="238" t="s">
        <v>427</v>
      </c>
      <c r="C210" s="238" t="s">
        <v>428</v>
      </c>
      <c r="D210" s="1" t="s">
        <v>427</v>
      </c>
      <c r="F210" s="1" t="str">
        <f t="shared" ref="F210:F221" si="0">IF(NOT(ISBLANK(D210)),D210,IF(NOT(ISBLANK(E210)),"     "&amp;E210,FALSE))</f>
        <v>Afectación Económica o presupuestal</v>
      </c>
      <c r="G210" s="1" t="s">
        <v>427</v>
      </c>
      <c r="H210" s="1" t="str">
        <f ca="1">IF(NOT(ISERROR(MATCH(G210,ANCHORARRAY(B221),0))),F223&amp;"Por favor no seleccionar los criterios de impacto",G210)</f>
        <v>Afectación Económica o presupuestal</v>
      </c>
    </row>
    <row r="211" spans="1:8" ht="15.75" customHeight="1" x14ac:dyDescent="0.5">
      <c r="A211" s="2"/>
      <c r="B211" s="238" t="s">
        <v>427</v>
      </c>
      <c r="C211" s="238" t="s">
        <v>400</v>
      </c>
      <c r="E211" s="1" t="s">
        <v>428</v>
      </c>
      <c r="F211" s="1" t="str">
        <f t="shared" si="0"/>
        <v xml:space="preserve">     Afectación menor a 10 SMLMV .</v>
      </c>
    </row>
    <row r="212" spans="1:8" ht="15.75" customHeight="1" x14ac:dyDescent="0.5">
      <c r="A212" s="2"/>
      <c r="B212" s="238" t="s">
        <v>427</v>
      </c>
      <c r="C212" s="238" t="s">
        <v>403</v>
      </c>
      <c r="E212" s="1" t="s">
        <v>400</v>
      </c>
      <c r="F212" s="1" t="str">
        <f t="shared" si="0"/>
        <v xml:space="preserve">     Entre 10 y 50 SMLMV </v>
      </c>
    </row>
    <row r="213" spans="1:8" ht="15.75" customHeight="1" x14ac:dyDescent="0.5">
      <c r="A213" s="2"/>
      <c r="B213" s="238" t="s">
        <v>427</v>
      </c>
      <c r="C213" s="238" t="s">
        <v>407</v>
      </c>
      <c r="E213" s="1" t="s">
        <v>403</v>
      </c>
      <c r="F213" s="1" t="str">
        <f t="shared" si="0"/>
        <v xml:space="preserve">     Entre 50 y 100 SMLMV </v>
      </c>
    </row>
    <row r="214" spans="1:8" ht="15.75" customHeight="1" x14ac:dyDescent="0.5">
      <c r="A214" s="2"/>
      <c r="B214" s="238" t="s">
        <v>427</v>
      </c>
      <c r="C214" s="238" t="s">
        <v>411</v>
      </c>
      <c r="E214" s="1" t="s">
        <v>407</v>
      </c>
      <c r="F214" s="1" t="str">
        <f t="shared" si="0"/>
        <v xml:space="preserve">     Entre 100 y 500 SMLMV </v>
      </c>
    </row>
    <row r="215" spans="1:8" ht="15.75" customHeight="1" x14ac:dyDescent="0.5">
      <c r="A215" s="2"/>
      <c r="B215" s="238" t="s">
        <v>393</v>
      </c>
      <c r="C215" s="238" t="s">
        <v>397</v>
      </c>
      <c r="E215" s="1" t="s">
        <v>411</v>
      </c>
      <c r="F215" s="1" t="str">
        <f t="shared" si="0"/>
        <v xml:space="preserve">     Mayor a 500 SMLMV </v>
      </c>
    </row>
    <row r="216" spans="1:8" ht="15.75" customHeight="1" x14ac:dyDescent="0.5">
      <c r="A216" s="2"/>
      <c r="B216" s="238" t="s">
        <v>393</v>
      </c>
      <c r="C216" s="238" t="s">
        <v>401</v>
      </c>
      <c r="D216" s="1" t="s">
        <v>393</v>
      </c>
      <c r="F216" s="1" t="str">
        <f t="shared" si="0"/>
        <v>Pérdida Reputacional</v>
      </c>
    </row>
    <row r="217" spans="1:8" ht="15.75" customHeight="1" x14ac:dyDescent="0.5">
      <c r="A217" s="2"/>
      <c r="B217" s="238" t="s">
        <v>393</v>
      </c>
      <c r="C217" s="238" t="s">
        <v>404</v>
      </c>
      <c r="E217" s="1" t="s">
        <v>397</v>
      </c>
      <c r="F217" s="1" t="str">
        <f t="shared" si="0"/>
        <v xml:space="preserve">     El riesgo afecta la imagen de alguna área de la organización</v>
      </c>
    </row>
    <row r="218" spans="1:8" ht="15.75" customHeight="1" x14ac:dyDescent="0.5">
      <c r="A218" s="2"/>
      <c r="B218" s="238" t="s">
        <v>393</v>
      </c>
      <c r="C218" s="238" t="s">
        <v>408</v>
      </c>
      <c r="E218" s="1" t="s">
        <v>401</v>
      </c>
      <c r="F218" s="1" t="str">
        <f t="shared" si="0"/>
        <v xml:space="preserve">     El riesgo afecta la imagen de la entidad internamente, de conocimiento general, nivel interno, de junta dircetiva y accionistas y/o de provedores</v>
      </c>
    </row>
    <row r="219" spans="1:8" ht="15.75" customHeight="1" x14ac:dyDescent="0.5">
      <c r="A219" s="2"/>
      <c r="B219" s="238" t="s">
        <v>393</v>
      </c>
      <c r="C219" s="238" t="s">
        <v>412</v>
      </c>
      <c r="E219" s="1" t="s">
        <v>404</v>
      </c>
      <c r="F219" s="1" t="str">
        <f t="shared" si="0"/>
        <v xml:space="preserve">     El riesgo afecta la imagen de la entidad con algunos usuarios de relevancia frente al logro de los objetivos</v>
      </c>
    </row>
    <row r="220" spans="1:8" ht="15.75" customHeight="1" x14ac:dyDescent="0.35">
      <c r="A220" s="2"/>
      <c r="B220" s="239"/>
      <c r="C220" s="239"/>
      <c r="E220" s="1" t="s">
        <v>408</v>
      </c>
      <c r="F220" s="1" t="str">
        <f t="shared" si="0"/>
        <v xml:space="preserve">     El riesgo afecta la imagen de de la entidad con efecto publicitario sostenido a nivel de sector administrativo, nivel departamental o municipal</v>
      </c>
    </row>
    <row r="221" spans="1:8" ht="15.75" customHeight="1" x14ac:dyDescent="0.35">
      <c r="A221" s="2"/>
      <c r="B221" s="239" t="str">
        <f ca="1">IFERROR(__xludf.DUMMYFUNCTION("ARRAY_CONSTRAIN(ARRAYFORMULA(UNIQUE('Tabla Impacto'!$B$209:$B$219)), 3, 1)"),"Criterios")</f>
        <v>Criterios</v>
      </c>
      <c r="C221" s="239"/>
      <c r="E221" s="1" t="s">
        <v>412</v>
      </c>
      <c r="F221" s="1" t="str">
        <f t="shared" si="0"/>
        <v xml:space="preserve">     El riesgo afecta la imagen de la entidad a nivel nacional, con efecto publicitarios sostenible a nivel país</v>
      </c>
    </row>
    <row r="222" spans="1:8" ht="15.75" customHeight="1" x14ac:dyDescent="0.35">
      <c r="A222" s="2"/>
      <c r="B222" s="239" t="str">
        <f ca="1">IFERROR(__xludf.DUMMYFUNCTION("""COMPUTED_VALUE"""),"Afectación Económica o presupuestal")</f>
        <v>Afectación Económica o presupuestal</v>
      </c>
      <c r="C222" s="239"/>
    </row>
    <row r="223" spans="1:8" ht="15.75" customHeight="1" x14ac:dyDescent="0.35">
      <c r="B223" s="239" t="str">
        <f ca="1">IFERROR(__xludf.DUMMYFUNCTION("""COMPUTED_VALUE"""),"Pérdida Reputacional")</f>
        <v>Pérdida Reputacional</v>
      </c>
      <c r="C223" s="239"/>
      <c r="F223" s="240" t="s">
        <v>429</v>
      </c>
    </row>
    <row r="224" spans="1:8" ht="15.75" customHeight="1" x14ac:dyDescent="0.35">
      <c r="B224" s="1"/>
      <c r="C224" s="1"/>
      <c r="F224" s="240" t="s">
        <v>430</v>
      </c>
    </row>
    <row r="225" spans="2:4" ht="15.75" customHeight="1" x14ac:dyDescent="0.35">
      <c r="B225" s="1"/>
      <c r="C225" s="1"/>
    </row>
    <row r="226" spans="2:4" ht="15.75" customHeight="1" x14ac:dyDescent="0.35">
      <c r="B226" s="1"/>
      <c r="C226" s="1"/>
    </row>
    <row r="227" spans="2:4" ht="15.75" customHeight="1" x14ac:dyDescent="0.35">
      <c r="B227" s="1"/>
      <c r="C227" s="1"/>
      <c r="D227" s="1"/>
    </row>
    <row r="228" spans="2:4" ht="15.75" customHeight="1" x14ac:dyDescent="0.35">
      <c r="B228" s="1"/>
      <c r="C228" s="1"/>
      <c r="D228" s="1"/>
    </row>
    <row r="229" spans="2:4" ht="15.75" customHeight="1" x14ac:dyDescent="0.35">
      <c r="B229" s="1"/>
      <c r="C229" s="1"/>
      <c r="D229" s="1"/>
    </row>
    <row r="230" spans="2:4" ht="15.75" customHeight="1" x14ac:dyDescent="0.35">
      <c r="B230" s="1"/>
      <c r="C230" s="1"/>
      <c r="D230" s="1"/>
    </row>
    <row r="231" spans="2:4" ht="15.75" customHeight="1" x14ac:dyDescent="0.35">
      <c r="B231" s="1"/>
      <c r="C231" s="1"/>
      <c r="D231" s="1"/>
    </row>
    <row r="232" spans="2:4" ht="15.75" customHeight="1" x14ac:dyDescent="0.35">
      <c r="B232" s="1"/>
      <c r="C232" s="1"/>
      <c r="D232" s="1"/>
    </row>
    <row r="233" spans="2:4" ht="15.75" customHeight="1" x14ac:dyDescent="0.35"/>
    <row r="234" spans="2:4" ht="15.75" customHeight="1" x14ac:dyDescent="0.35"/>
    <row r="235" spans="2:4" ht="15.75" customHeight="1" x14ac:dyDescent="0.35"/>
    <row r="236" spans="2:4" ht="15.75" customHeight="1" x14ac:dyDescent="0.35"/>
    <row r="237" spans="2:4" ht="15.75" customHeight="1" x14ac:dyDescent="0.35"/>
    <row r="238" spans="2:4" ht="15.75" customHeight="1" x14ac:dyDescent="0.35"/>
    <row r="239" spans="2:4" ht="15.75" customHeight="1" x14ac:dyDescent="0.35"/>
    <row r="240" spans="2:4"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B1:D1"/>
  </mergeCells>
  <dataValidations count="1">
    <dataValidation type="list" allowBlank="1" showErrorMessage="1" sqref="G210" xr:uid="{00000000-0002-0000-0700-000000000000}">
      <formula1>$F$210:$F$221</formula1>
    </dataValidation>
  </dataValidations>
  <pageMargins left="0.7" right="0.7" top="0.75" bottom="0.75" header="0" footer="0"/>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4:K1000"/>
  <sheetViews>
    <sheetView workbookViewId="0"/>
  </sheetViews>
  <sheetFormatPr baseColWidth="10" defaultColWidth="14.453125" defaultRowHeight="15" customHeight="1" x14ac:dyDescent="0.35"/>
  <cols>
    <col min="1" max="1" width="10.7265625" customWidth="1"/>
    <col min="2" max="2" width="120" customWidth="1"/>
    <col min="3" max="3" width="180.453125" customWidth="1"/>
    <col min="4" max="11" width="10.7265625" customWidth="1"/>
  </cols>
  <sheetData>
    <row r="4" spans="2:11" ht="20" x14ac:dyDescent="0.35">
      <c r="B4" s="237" t="s">
        <v>425</v>
      </c>
      <c r="C4" s="237" t="s">
        <v>426</v>
      </c>
    </row>
    <row r="5" spans="2:11" ht="21" x14ac:dyDescent="0.5">
      <c r="B5" s="238" t="s">
        <v>113</v>
      </c>
      <c r="C5" s="238" t="s">
        <v>431</v>
      </c>
    </row>
    <row r="6" spans="2:11" ht="21" x14ac:dyDescent="0.5">
      <c r="B6" s="238" t="s">
        <v>141</v>
      </c>
      <c r="C6" s="238" t="s">
        <v>432</v>
      </c>
    </row>
    <row r="7" spans="2:11" ht="21" x14ac:dyDescent="0.5">
      <c r="B7" s="238" t="s">
        <v>162</v>
      </c>
      <c r="C7" s="238" t="s">
        <v>433</v>
      </c>
    </row>
    <row r="8" spans="2:11" ht="21" x14ac:dyDescent="0.5">
      <c r="B8" s="238"/>
      <c r="C8" s="238"/>
    </row>
    <row r="9" spans="2:11" ht="21" x14ac:dyDescent="0.5">
      <c r="B9" s="238"/>
      <c r="C9" s="238"/>
    </row>
    <row r="10" spans="2:11" ht="21" x14ac:dyDescent="0.5">
      <c r="B10" s="238"/>
      <c r="C10" s="238"/>
      <c r="K10" s="1" t="e">
        <f>MATCH(J10,'Tabla Impacto corrupción '!B5:B7,0)</f>
        <v>#N/A</v>
      </c>
    </row>
    <row r="11" spans="2:11" ht="21" x14ac:dyDescent="0.5">
      <c r="B11" s="238"/>
      <c r="C11" s="238"/>
    </row>
    <row r="12" spans="2:11" ht="21" x14ac:dyDescent="0.5">
      <c r="B12" s="238"/>
      <c r="C12" s="238"/>
    </row>
    <row r="13" spans="2:11" ht="21" x14ac:dyDescent="0.5">
      <c r="B13" s="238"/>
      <c r="C13" s="238"/>
    </row>
    <row r="14" spans="2:11" ht="21" x14ac:dyDescent="0.5">
      <c r="B14" s="238"/>
      <c r="C14" s="238"/>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Lista despegable</vt:lpstr>
      <vt:lpstr>Intructivo</vt:lpstr>
      <vt:lpstr>Mapa final</vt:lpstr>
      <vt:lpstr>T. Impacto R. de Corrupción</vt:lpstr>
      <vt:lpstr>Matriz Calor Inherente</vt:lpstr>
      <vt:lpstr>Matriz Calor Residual</vt:lpstr>
      <vt:lpstr>Tabla probabilidad</vt:lpstr>
      <vt:lpstr>Tabla Impacto</vt:lpstr>
      <vt:lpstr>Tabla Impacto corrupción </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Jorge Alexander Salazar Santamaría</cp:lastModifiedBy>
  <dcterms:created xsi:type="dcterms:W3CDTF">2020-03-24T23:12:00Z</dcterms:created>
  <dcterms:modified xsi:type="dcterms:W3CDTF">2025-05-14T14:07:19Z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y fmtid="{D5CDD505-2E9C-101B-9397-08002B2CF9AE}" pid="3" name="ICV">
    <vt:lpwstr>22896D0169A043809E80C031FBF2649D_12</vt:lpwstr>
  </property>
  <property fmtid="{D5CDD505-2E9C-101B-9397-08002B2CF9AE}" pid="4" name="KSOProductBuildVer">
    <vt:lpwstr>3082-12.2.0.19805</vt:lpwstr>
  </property>
</Properties>
</file>